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1\"/>
    </mc:Choice>
  </mc:AlternateContent>
  <bookViews>
    <workbookView xWindow="840" yWindow="-108" windowWidth="22308" windowHeight="13188" tabRatio="649" activeTab="4"/>
  </bookViews>
  <sheets>
    <sheet name="2021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C35" i="1" l="1"/>
  <c r="C34" i="1"/>
  <c r="E30" i="1"/>
  <c r="C30" i="1"/>
  <c r="C29" i="1"/>
  <c r="C28" i="1"/>
  <c r="C25" i="1"/>
  <c r="C22" i="1"/>
  <c r="E27" i="1"/>
  <c r="E11" i="1"/>
  <c r="V15" i="21" l="1"/>
  <c r="D11" i="1"/>
  <c r="D30" i="1"/>
  <c r="AH27" i="20"/>
  <c r="D27" i="1"/>
  <c r="V27" i="20"/>
  <c r="G50" i="1" l="1"/>
  <c r="C23" i="1"/>
  <c r="G53" i="1" l="1"/>
  <c r="G52" i="1"/>
  <c r="G51" i="1"/>
  <c r="G49" i="1"/>
  <c r="G48" i="1"/>
  <c r="G47" i="1"/>
  <c r="B73" i="23" l="1"/>
  <c r="K73" i="23"/>
  <c r="J73" i="23"/>
  <c r="F73" i="23"/>
  <c r="C38" i="1" l="1"/>
  <c r="AD27" i="20" l="1"/>
  <c r="J10" i="22"/>
  <c r="I10" i="22"/>
  <c r="I2" i="22" l="1"/>
  <c r="M18" i="19"/>
  <c r="B47" i="19"/>
  <c r="K26" i="19"/>
  <c r="D8" i="1" l="1"/>
  <c r="Z27" i="20"/>
  <c r="D28" i="1" s="1"/>
  <c r="E28" i="1" l="1"/>
  <c r="Q15" i="21" l="1"/>
  <c r="D13" i="1" s="1"/>
  <c r="E13" i="1" s="1"/>
  <c r="N28" i="20" l="1"/>
  <c r="G15" i="21" l="1"/>
  <c r="L15" i="21" l="1"/>
  <c r="D12" i="1" s="1"/>
  <c r="E12" i="1" s="1"/>
  <c r="B15" i="21"/>
  <c r="R27" i="20" l="1"/>
  <c r="D26" i="1" s="1"/>
  <c r="E26" i="1" s="1"/>
  <c r="M3" i="19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N2" i="19"/>
  <c r="D47" i="19" l="1"/>
  <c r="N3" i="19" s="1"/>
  <c r="H18" i="19" l="1"/>
  <c r="E7" i="1" l="1"/>
  <c r="E8" i="1"/>
  <c r="D10" i="1"/>
  <c r="E10" i="1" s="1"/>
  <c r="C59" i="1" l="1"/>
  <c r="B14" i="22"/>
  <c r="G54" i="1" l="1"/>
  <c r="B1" i="23" l="1"/>
  <c r="N4" i="19" l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AX27" i="20" l="1"/>
  <c r="AT27" i="20"/>
  <c r="AP27" i="20"/>
  <c r="AL27" i="20"/>
  <c r="D31" i="1" s="1"/>
  <c r="E31" i="1" s="1"/>
  <c r="J27" i="20"/>
  <c r="F27" i="20"/>
  <c r="B27" i="20"/>
  <c r="D22" i="1" s="1"/>
  <c r="K25" i="19" l="1"/>
  <c r="K24" i="19"/>
  <c r="K27" i="19" l="1"/>
  <c r="J18" i="19" l="1"/>
  <c r="B18" i="19" l="1"/>
  <c r="D18" i="19"/>
  <c r="D9" i="1" s="1"/>
  <c r="E9" i="1" s="1"/>
  <c r="D36" i="1" l="1"/>
  <c r="E36" i="1" s="1"/>
  <c r="D35" i="1"/>
  <c r="E35" i="1" s="1"/>
  <c r="D34" i="1"/>
  <c r="E34" i="1" s="1"/>
  <c r="D24" i="1"/>
  <c r="E24" i="1" s="1"/>
  <c r="D23" i="1"/>
  <c r="E23" i="1" s="1"/>
  <c r="D14" i="1"/>
  <c r="E14" i="1" s="1"/>
  <c r="D25" i="1"/>
  <c r="D6" i="1"/>
  <c r="C16" i="1"/>
  <c r="E25" i="1" l="1"/>
  <c r="N18" i="19"/>
  <c r="E22" i="1"/>
  <c r="E6" i="1"/>
  <c r="E16" i="1" s="1"/>
  <c r="D16" i="1" l="1"/>
  <c r="D29" i="1" l="1"/>
  <c r="E29" i="1" s="1"/>
  <c r="D38" i="1" l="1"/>
  <c r="E38" i="1" l="1"/>
  <c r="D41" i="1"/>
</calcChain>
</file>

<file path=xl/sharedStrings.xml><?xml version="1.0" encoding="utf-8"?>
<sst xmlns="http://schemas.openxmlformats.org/spreadsheetml/2006/main" count="390" uniqueCount="278">
  <si>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</si>
  <si>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</si>
  <si>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</si>
  <si>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</si>
  <si>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</si>
  <si>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</si>
  <si>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</si>
  <si>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</si>
  <si>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</si>
  <si>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</si>
  <si>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</si>
  <si>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</si>
  <si>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</si>
  <si>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</si>
  <si>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</si>
  <si>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</si>
  <si>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</si>
  <si>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</si>
  <si>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</si>
  <si>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</si>
  <si>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</si>
  <si>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</si>
  <si>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</si>
  <si>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</si>
  <si>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</si>
  <si>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</si>
  <si>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</si>
  <si>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</si>
  <si>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</si>
  <si>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</si>
  <si>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</si>
  <si>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</si>
  <si>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</si>
  <si>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</si>
  <si>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</si>
  <si>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</si>
  <si>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</si>
  <si>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</si>
  <si>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</si>
  <si>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</si>
  <si>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</si>
  <si>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</si>
  <si>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</si>
  <si>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</si>
  <si>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</si>
  <si>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</si>
  <si>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</si>
  <si>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</si>
  <si>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</si>
  <si>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</si>
  <si>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</si>
  <si>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</si>
  <si>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</si>
  <si>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</si>
  <si>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</si>
  <si>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</si>
  <si>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</si>
  <si>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</si>
  <si>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</si>
  <si>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</si>
  <si>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</si>
  <si>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</si>
  <si>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</si>
  <si>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</si>
  <si>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</si>
  <si>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</si>
  <si>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</si>
  <si>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</si>
  <si>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</si>
  <si>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</si>
  <si>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</si>
  <si>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</si>
  <si>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</si>
  <si>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</si>
  <si>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</si>
  <si>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</si>
  <si>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</si>
  <si>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</si>
  <si>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</si>
  <si>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</si>
  <si>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2020 budget</t>
  </si>
  <si>
    <t>Other income</t>
  </si>
  <si>
    <t>Carryover</t>
  </si>
  <si>
    <t>Operating/project expenses</t>
  </si>
  <si>
    <t>Reserve/R&amp;D Fund Allocations</t>
  </si>
  <si>
    <t>Recorded Books - Transparent Languages</t>
  </si>
  <si>
    <t>carryover</t>
  </si>
  <si>
    <t>remove from reserve</t>
  </si>
  <si>
    <t>Carryover Totals</t>
  </si>
  <si>
    <t>Digital Content</t>
  </si>
  <si>
    <t>Other Notes</t>
  </si>
  <si>
    <t>Historical Newspaper Uploads</t>
  </si>
  <si>
    <t>Historical Newspaper Hosting</t>
  </si>
  <si>
    <t>*for 2020 to 2021 carryover, $7,200 from donations carryover needs to go to Historical Newspaper Uploads from mis-allocated Ann Tice/Stock Donations on 11/30/2018 and 1/8/2019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</si>
  <si>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</si>
  <si>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</si>
  <si>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</si>
  <si>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</si>
  <si>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</si>
  <si>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</si>
  <si>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</si>
  <si>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</si>
  <si>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</si>
  <si>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</si>
  <si>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</si>
  <si>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</si>
  <si>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</si>
  <si>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</si>
  <si>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</si>
  <si>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</si>
  <si>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</si>
  <si>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</si>
  <si>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</si>
  <si>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</si>
  <si>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</si>
  <si>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</si>
  <si>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</si>
  <si>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</si>
  <si>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</si>
  <si>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</si>
  <si>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</si>
  <si>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</si>
  <si>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</si>
  <si>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WHS - MFO-0000145/2021 Film to digital WNA and OCR - Digital Image made Keyword searchable</t>
  </si>
  <si>
    <t>CD0066921032256</t>
  </si>
  <si>
    <t>00669DA21003556</t>
  </si>
  <si>
    <t>00669DA21029392</t>
  </si>
  <si>
    <t>00669DA21029393</t>
  </si>
  <si>
    <t>00669DA21033385</t>
  </si>
  <si>
    <t>x</t>
  </si>
  <si>
    <t>CD0066921006148</t>
  </si>
  <si>
    <t>FREE-21001440</t>
  </si>
  <si>
    <t>OCLC 1000091566, MARC Records</t>
  </si>
  <si>
    <t>CD0066920438099</t>
  </si>
  <si>
    <t>CD0066920453478</t>
  </si>
  <si>
    <t>CD0066920453573</t>
  </si>
  <si>
    <t>CD0066920455316</t>
  </si>
  <si>
    <t>00669DA20460165</t>
  </si>
  <si>
    <t>00669DA20460164</t>
  </si>
  <si>
    <t>00669DA21003556, manual payment</t>
  </si>
  <si>
    <t>00669DA21029392, manual payment</t>
  </si>
  <si>
    <t>00669DA21029393, manual payment</t>
  </si>
  <si>
    <t>00669DA21033385, manual payment</t>
  </si>
  <si>
    <t>5JAN21Preorder</t>
  </si>
  <si>
    <t>00669CO21006161</t>
  </si>
  <si>
    <t>0 Checkouts Remainin</t>
  </si>
  <si>
    <t>00669CO21006162</t>
  </si>
  <si>
    <t xml:space="preserve">0 Time Remaining w/ </t>
  </si>
  <si>
    <t>00669CO21006160</t>
  </si>
  <si>
    <t>APO Jan Nhw</t>
  </si>
  <si>
    <t>00669CO21006169</t>
  </si>
  <si>
    <t>HD 25:1 Audiobooks</t>
  </si>
  <si>
    <t>00669CO21006171</t>
  </si>
  <si>
    <t>Jan Adult bestseller</t>
  </si>
  <si>
    <t>00669CO21006170</t>
  </si>
  <si>
    <t>Metered HD 20:1 eBoo</t>
  </si>
  <si>
    <t>00669CO21006172</t>
  </si>
  <si>
    <t>OC/OU HD 20:1 eBooks</t>
  </si>
  <si>
    <t>00669CO21006189</t>
  </si>
  <si>
    <t>10:1 ratio under $20</t>
  </si>
  <si>
    <t>PO Feb 2021 KH</t>
  </si>
  <si>
    <t>00669CO21009378</t>
  </si>
  <si>
    <t>00669CO21009377</t>
  </si>
  <si>
    <t>00669DA21011758</t>
  </si>
  <si>
    <t>12JAN21Preorder</t>
  </si>
  <si>
    <t>00669DA21017184</t>
  </si>
  <si>
    <t>15JAN21Preorder</t>
  </si>
  <si>
    <t>00669DA21020275</t>
  </si>
  <si>
    <t>19JAN21Preorder</t>
  </si>
  <si>
    <t>00669DA21022187</t>
  </si>
  <si>
    <t>20JAN21Preorder</t>
  </si>
  <si>
    <t>00669CO21021598</t>
  </si>
  <si>
    <t>00669CO21021599</t>
  </si>
  <si>
    <t>00669CO21021597</t>
  </si>
  <si>
    <t>AAudio RTL Jan CH</t>
  </si>
  <si>
    <t>00669CO21021615</t>
  </si>
  <si>
    <t>00669CO21021614</t>
  </si>
  <si>
    <t>00669CO21021633</t>
  </si>
  <si>
    <t>Juv YA RTL E and Aud</t>
  </si>
  <si>
    <t>00669CO21021934</t>
  </si>
  <si>
    <t>RTL unabridged copy</t>
  </si>
  <si>
    <t>Jan Ad bestseller 2</t>
  </si>
  <si>
    <t>00669DA21028828</t>
  </si>
  <si>
    <t>25JAN21Preorder</t>
  </si>
  <si>
    <t>26JAN21Preorder</t>
  </si>
  <si>
    <t>00669CO21028437</t>
  </si>
  <si>
    <t>00669CO21028435</t>
  </si>
  <si>
    <t>00669CO21028440</t>
  </si>
  <si>
    <t>00669CO21028436</t>
  </si>
  <si>
    <t>00669CO21028434</t>
  </si>
  <si>
    <t>ARTL Ebook Jan JW</t>
  </si>
  <si>
    <t>00669CO21028439</t>
  </si>
  <si>
    <t>Jan Adult bestsell 3</t>
  </si>
  <si>
    <t>00669CO21028438</t>
  </si>
  <si>
    <t>missingseries1/21</t>
  </si>
  <si>
    <t>00669CO21028451</t>
  </si>
  <si>
    <t>00669CO21028448</t>
  </si>
  <si>
    <t>Jan Sale w/holds</t>
  </si>
  <si>
    <t>00669CO21028450</t>
  </si>
  <si>
    <t>Holds w/No Copies</t>
  </si>
  <si>
    <t>00669CO21028452</t>
  </si>
  <si>
    <t>JYA SP JAN KM</t>
  </si>
  <si>
    <t>00669CO21028449</t>
  </si>
  <si>
    <t>JYA GN JAN SJ</t>
  </si>
  <si>
    <t>00669CO21028453</t>
  </si>
  <si>
    <t>JYA GL JAN SJ</t>
  </si>
  <si>
    <t>27JAN21Preorder</t>
  </si>
  <si>
    <t>00669DA21033386</t>
  </si>
  <si>
    <t>28JAN21Preorder</t>
  </si>
  <si>
    <t>00669CO21034369</t>
  </si>
  <si>
    <t>HOLDS</t>
  </si>
  <si>
    <t>00669CO21034383</t>
  </si>
  <si>
    <t>Adv+/No Cons w/holds</t>
  </si>
  <si>
    <t>00669CO21034385</t>
  </si>
  <si>
    <t>AFIC LG+ JAN SJ</t>
  </si>
  <si>
    <t>00669CO21034384</t>
  </si>
  <si>
    <t>AFIC MU JAN JP</t>
  </si>
  <si>
    <t>00669CO21034398</t>
  </si>
  <si>
    <t>AFIC ROM JAN JP</t>
  </si>
  <si>
    <t>00669CO21034396</t>
  </si>
  <si>
    <t>AFIC SC JAN SJ</t>
  </si>
  <si>
    <t>00669CO21034395</t>
  </si>
  <si>
    <t>AFIC SP JAN KM</t>
  </si>
  <si>
    <t>00669CO21034397</t>
  </si>
  <si>
    <t>AlexAwardsKA</t>
  </si>
  <si>
    <t>00669CO21034388</t>
  </si>
  <si>
    <t>ANFIC CO JAN SJ</t>
  </si>
  <si>
    <t>00669CO21034387</t>
  </si>
  <si>
    <t>ANFIC GA JAN SL</t>
  </si>
  <si>
    <t>00669CO21034389</t>
  </si>
  <si>
    <t>ANFIC HE JAN RS</t>
  </si>
  <si>
    <t>00669CO21034390</t>
  </si>
  <si>
    <t>ANFIC HI JAN SL</t>
  </si>
  <si>
    <t>00669CO21034392</t>
  </si>
  <si>
    <t>ANFIC HO JAN DM</t>
  </si>
  <si>
    <t>00669CO21034393</t>
  </si>
  <si>
    <t>ANFIC PA JAN RS</t>
  </si>
  <si>
    <t>00669CO21034391</t>
  </si>
  <si>
    <t>ANFIC SP JAN KM</t>
  </si>
  <si>
    <t>00669CO21034394</t>
  </si>
  <si>
    <t>ANFIC SR JAN DM</t>
  </si>
  <si>
    <t>00669CO21034411</t>
  </si>
  <si>
    <t>JuvMediaAwardsKA</t>
  </si>
  <si>
    <t>00669CO21034409</t>
  </si>
  <si>
    <t>00669CO21034410</t>
  </si>
  <si>
    <t>OwnEbookNotAudio</t>
  </si>
  <si>
    <t>00669CO21034427</t>
  </si>
  <si>
    <t>00669CO21034428</t>
  </si>
  <si>
    <t>00669CO21034429</t>
  </si>
  <si>
    <t>00669CO21034433</t>
  </si>
  <si>
    <t>00669CP21035528</t>
  </si>
  <si>
    <t>January CPC</t>
  </si>
  <si>
    <t>Recorded Books</t>
  </si>
  <si>
    <t>Other Expenses</t>
  </si>
  <si>
    <t>carry over to digital content</t>
  </si>
  <si>
    <t>carry over to historical newspaper uploads</t>
  </si>
  <si>
    <t>carry over to LSTA historical newspaper project</t>
  </si>
  <si>
    <t>carry over to reserve</t>
  </si>
  <si>
    <t>carry over to website</t>
  </si>
  <si>
    <t>carry over to historical newspaper hosting</t>
  </si>
  <si>
    <t>carry over to R&amp;D</t>
  </si>
  <si>
    <t>Donations*</t>
  </si>
  <si>
    <t>Program management*</t>
  </si>
  <si>
    <t xml:space="preserve">*Original budget amount for project management was $56,000. $7,500 from Reserve is being allocated to Program Management for 2021 as part of the Technology Collaborative, for a total Program Management fee of $63,500. </t>
  </si>
  <si>
    <t>d.2</t>
  </si>
  <si>
    <t>d.1</t>
  </si>
  <si>
    <t>d.3</t>
  </si>
  <si>
    <t>Magazine Collection</t>
  </si>
  <si>
    <t>LSTA Newspaper Project</t>
  </si>
  <si>
    <t>Belleville Public Library - Item: wpl010 - Transparent Language: 2/1/21 - 1/31/22</t>
  </si>
  <si>
    <t>Brodhead Memorial Public Lib - Item: rec040 - Recorded Books Transparent Language: 2/1/21 - 1/31/22</t>
  </si>
  <si>
    <t>493946</t>
  </si>
  <si>
    <t>Cambridge Community Library - Item: rec040 - Recorded Books Transparent Language: 2/1/21 - 1/31/22, includes WiLS service fee $</t>
  </si>
  <si>
    <t>493947</t>
  </si>
  <si>
    <t>Nekoosa C. &amp; J. Lester Library - Item: rec040 - Recorded Books Transparent Language: 2/1/21 - 1/31/22</t>
  </si>
  <si>
    <t>493950</t>
  </si>
  <si>
    <t>Columbus Public Library - Item: rec040 - Recorded Books Transparent Language: 2/1/21 - 1/31/22</t>
  </si>
  <si>
    <t>493951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</si>
</sst>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40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/>
    <xf numFmtId="0" fontId="10" fillId="0" borderId="1" xfId="0" applyFont="1" applyBorder="1"/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10" fillId="0" borderId="8" xfId="0" applyNumberFormat="1" applyFont="1" applyBorder="1"/>
    <xf numFmtId="0" fontId="10" fillId="0" borderId="10" xfId="0" applyNumberFormat="1" applyFont="1" applyBorder="1"/>
    <xf numFmtId="0" fontId="0" fillId="0" borderId="7" xfId="0" applyBorder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9" fillId="0" borderId="0" xfId="0" applyFont="1"/>
    <xf numFmtId="164" fontId="0" fillId="0" borderId="0" xfId="0" applyNumberFormat="1" applyFont="1" applyAlignment="1">
      <alignment wrapText="1"/>
    </xf>
    <xf numFmtId="44" fontId="9" fillId="0" borderId="0" xfId="5" applyFont="1"/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18" fillId="0" borderId="0" xfId="0" applyNumberFormat="1" applyFont="1" applyFill="1" applyAlignment="1">
      <alignment wrapText="1"/>
    </xf>
    <xf numFmtId="44" fontId="9" fillId="4" borderId="0" xfId="5" applyFont="1" applyFill="1"/>
    <xf numFmtId="44" fontId="8" fillId="0" borderId="0" xfId="5" applyFont="1"/>
    <xf numFmtId="164" fontId="4" fillId="0" borderId="0" xfId="5" applyNumberFormat="1" applyFont="1"/>
    <xf numFmtId="44" fontId="4" fillId="0" borderId="0" xfId="5" applyFont="1"/>
    <xf numFmtId="0" fontId="0" fillId="0" borderId="0" xfId="0" applyFont="1" applyAlignment="1">
      <alignment horizontal="left" indent="2"/>
    </xf>
    <xf numFmtId="44" fontId="0" fillId="0" borderId="0" xfId="5" applyFont="1" applyAlignment="1">
      <alignment horizontal="left" indent="2"/>
    </xf>
    <xf numFmtId="44" fontId="0" fillId="0" borderId="8" xfId="4" applyFont="1" applyBorder="1"/>
    <xf numFmtId="44" fontId="27" fillId="0" borderId="8" xfId="4" applyFont="1" applyBorder="1"/>
    <xf numFmtId="164" fontId="0" fillId="0" borderId="0" xfId="0" applyNumberFormat="1" applyFont="1"/>
    <xf numFmtId="164" fontId="0" fillId="0" borderId="0" xfId="4" applyNumberFormat="1" applyFont="1" applyAlignment="1">
      <alignment wrapText="1"/>
    </xf>
    <xf numFmtId="164" fontId="0" fillId="0" borderId="8" xfId="4" applyNumberFormat="1" applyFont="1" applyBorder="1"/>
    <xf numFmtId="8" fontId="18" fillId="0" borderId="0" xfId="0" applyNumberFormat="1" applyFont="1" applyAlignment="1">
      <alignment wrapText="1"/>
    </xf>
    <xf numFmtId="164" fontId="1" fillId="0" borderId="0" xfId="4" applyNumberFormat="1" applyFont="1" applyAlignment="1">
      <alignment horizontal="center" wrapText="1"/>
    </xf>
    <xf numFmtId="164" fontId="1" fillId="0" borderId="8" xfId="4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29" fillId="0" borderId="0" xfId="0" applyNumberFormat="1" applyFont="1" applyAlignment="1">
      <alignment horizontal="left"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opLeftCell="A16" workbookViewId="0">
      <selection activeCell="E7" sqref="E7"/>
    </sheetView>
  </sheetViews>
  <sheetFormatPr defaultColWidth="8.88671875" defaultRowHeight="14.4" x14ac:dyDescent="0.3"/>
  <cols>
    <col min="1" max="1" width="4.44140625" style="6" bestFit="1" customWidth="1"/>
    <col min="2" max="2" width="35.109375" style="7" bestFit="1" customWidth="1"/>
    <col min="3" max="3" width="19.109375" style="18" customWidth="1"/>
    <col min="4" max="4" width="23.109375" style="18" customWidth="1"/>
    <col min="5" max="5" width="15.5546875" style="15" bestFit="1" customWidth="1"/>
    <col min="6" max="6" width="25.88671875" style="6" bestFit="1" customWidth="1"/>
    <col min="7" max="7" width="13.109375" style="6" bestFit="1" customWidth="1"/>
    <col min="8" max="9" width="13.109375" style="6" customWidth="1"/>
    <col min="10" max="10" width="54.88671875" style="7" customWidth="1"/>
    <col min="11" max="16384" width="8.88671875" style="6"/>
  </cols>
  <sheetData>
    <row r="2" spans="1:10" ht="15.6" x14ac:dyDescent="0.3">
      <c r="C2" s="27" t="s">
        <v>80</v>
      </c>
      <c r="D2" s="27" t="s">
        <v>52</v>
      </c>
      <c r="E2" s="28" t="s">
        <v>53</v>
      </c>
    </row>
    <row r="3" spans="1:10" ht="18" x14ac:dyDescent="0.35">
      <c r="C3" s="29"/>
      <c r="D3" s="29"/>
      <c r="E3" s="29"/>
      <c r="F3" s="8"/>
      <c r="H3" s="9"/>
      <c r="I3" s="9"/>
    </row>
    <row r="4" spans="1:10" ht="15.6" x14ac:dyDescent="0.3">
      <c r="B4" s="10" t="s">
        <v>0</v>
      </c>
      <c r="C4" s="30"/>
      <c r="D4" s="30"/>
      <c r="E4" s="31"/>
      <c r="F4" s="9"/>
      <c r="G4" s="9"/>
      <c r="H4" s="11"/>
      <c r="I4" s="12"/>
      <c r="J4" s="10"/>
    </row>
    <row r="5" spans="1:10" ht="15.6" x14ac:dyDescent="0.3">
      <c r="F5" s="13"/>
      <c r="G5" s="13"/>
      <c r="H5" s="14"/>
      <c r="I5" s="13"/>
    </row>
    <row r="6" spans="1:10" ht="17.25" customHeight="1" x14ac:dyDescent="0.3">
      <c r="A6" s="33" t="s">
        <v>10</v>
      </c>
      <c r="B6" s="2" t="s">
        <v>1</v>
      </c>
      <c r="C6" s="15">
        <v>93675</v>
      </c>
      <c r="D6" s="16">
        <f>'Income detail'!J18</f>
        <v>93680</v>
      </c>
      <c r="E6" s="17">
        <f>D6-C6</f>
        <v>5</v>
      </c>
      <c r="F6" s="17"/>
      <c r="G6" s="17"/>
      <c r="H6" s="17"/>
      <c r="I6" s="17"/>
    </row>
    <row r="7" spans="1:10" ht="19.5" customHeight="1" x14ac:dyDescent="0.3">
      <c r="A7" s="33" t="s">
        <v>6</v>
      </c>
      <c r="B7" s="2" t="s">
        <v>82</v>
      </c>
      <c r="E7" s="17">
        <f t="shared" ref="E7:E9" si="0">D7-C7</f>
        <v>0</v>
      </c>
      <c r="F7" s="17"/>
      <c r="G7" s="17"/>
      <c r="H7" s="17"/>
      <c r="I7" s="17"/>
    </row>
    <row r="8" spans="1:10" x14ac:dyDescent="0.3">
      <c r="A8" s="33" t="s">
        <v>7</v>
      </c>
      <c r="B8" s="2" t="s">
        <v>81</v>
      </c>
      <c r="C8" s="18">
        <v>0</v>
      </c>
      <c r="D8" s="18">
        <f>'Other income detail'!V15</f>
        <v>0</v>
      </c>
      <c r="E8" s="17">
        <f t="shared" si="0"/>
        <v>0</v>
      </c>
      <c r="F8" s="17"/>
      <c r="G8" s="17"/>
      <c r="H8" s="17"/>
      <c r="I8" s="17"/>
    </row>
    <row r="9" spans="1:10" x14ac:dyDescent="0.3">
      <c r="A9" s="33" t="s">
        <v>8</v>
      </c>
      <c r="B9" s="2" t="s">
        <v>18</v>
      </c>
      <c r="C9" s="18">
        <v>1274222</v>
      </c>
      <c r="D9" s="18">
        <f>'Income detail'!D18</f>
        <v>1274224</v>
      </c>
      <c r="E9" s="17">
        <f t="shared" si="0"/>
        <v>2</v>
      </c>
      <c r="F9" s="17"/>
      <c r="G9" s="17"/>
      <c r="H9" s="17"/>
      <c r="I9" s="17"/>
    </row>
    <row r="10" spans="1:10" ht="28.8" x14ac:dyDescent="0.3">
      <c r="A10" s="26" t="s">
        <v>11</v>
      </c>
      <c r="B10" s="36" t="s">
        <v>85</v>
      </c>
      <c r="C10" s="18">
        <v>24041</v>
      </c>
      <c r="D10" s="18">
        <f>'Other income detail'!B15</f>
        <v>187.84</v>
      </c>
      <c r="E10" s="17">
        <f>D10-C10</f>
        <v>-23853.16</v>
      </c>
      <c r="F10" s="17"/>
      <c r="G10" s="17"/>
      <c r="H10" s="17"/>
      <c r="I10" s="17"/>
    </row>
    <row r="11" spans="1:10" x14ac:dyDescent="0.3">
      <c r="A11" s="26" t="s">
        <v>12</v>
      </c>
      <c r="B11" s="36" t="s">
        <v>267</v>
      </c>
      <c r="C11" s="18">
        <v>75000</v>
      </c>
      <c r="D11" s="18">
        <f>'Other income detail'!G15</f>
        <v>0</v>
      </c>
      <c r="E11" s="17">
        <f>D11-C11</f>
        <v>-75000</v>
      </c>
      <c r="F11" s="17"/>
      <c r="G11" s="17"/>
      <c r="H11" s="17"/>
      <c r="I11" s="17"/>
    </row>
    <row r="12" spans="1:10" x14ac:dyDescent="0.3">
      <c r="A12" s="114"/>
      <c r="B12" s="2" t="s">
        <v>91</v>
      </c>
      <c r="C12" s="18">
        <v>0</v>
      </c>
      <c r="D12" s="18">
        <f>'Other income detail'!L15</f>
        <v>0</v>
      </c>
      <c r="E12" s="17">
        <f>D12-C12</f>
        <v>0</v>
      </c>
      <c r="F12" s="17"/>
      <c r="G12" s="17"/>
      <c r="H12" s="17"/>
      <c r="I12" s="17"/>
    </row>
    <row r="13" spans="1:10" ht="28.8" x14ac:dyDescent="0.3">
      <c r="B13" s="36" t="s">
        <v>94</v>
      </c>
      <c r="C13" s="18">
        <v>0</v>
      </c>
      <c r="D13" s="18">
        <f>'Other income detail'!Q15</f>
        <v>0</v>
      </c>
      <c r="E13" s="17">
        <f>D13-C13</f>
        <v>0</v>
      </c>
    </row>
    <row r="14" spans="1:10" ht="19.5" customHeight="1" x14ac:dyDescent="0.3">
      <c r="A14" s="26"/>
      <c r="B14" s="7" t="s">
        <v>54</v>
      </c>
      <c r="C14" s="18">
        <v>0</v>
      </c>
      <c r="D14" s="18">
        <f>'Donations detail'!B14</f>
        <v>0</v>
      </c>
      <c r="E14" s="17">
        <f>D14-C14</f>
        <v>0</v>
      </c>
      <c r="H14" s="17"/>
      <c r="I14" s="17"/>
    </row>
    <row r="15" spans="1:10" ht="19.5" customHeight="1" x14ac:dyDescent="0.3">
      <c r="E15" s="17"/>
      <c r="F15" s="17"/>
      <c r="G15" s="17"/>
      <c r="H15" s="17"/>
      <c r="I15" s="17"/>
    </row>
    <row r="16" spans="1:10" x14ac:dyDescent="0.3">
      <c r="B16" s="19" t="s">
        <v>4</v>
      </c>
      <c r="C16" s="15">
        <f>SUM(C6:C15)</f>
        <v>1466938</v>
      </c>
      <c r="D16" s="15">
        <f>SUM(D6:D15)</f>
        <v>1368091.84</v>
      </c>
      <c r="E16" s="15">
        <f>SUM(E6:E15)</f>
        <v>-98846.16</v>
      </c>
      <c r="F16" s="17"/>
      <c r="G16" s="17"/>
      <c r="H16" s="17"/>
      <c r="I16" s="17"/>
    </row>
    <row r="17" spans="1:10" ht="18" customHeight="1" x14ac:dyDescent="0.3">
      <c r="F17" s="15"/>
      <c r="G17" s="15"/>
      <c r="H17" s="15"/>
      <c r="I17" s="15"/>
    </row>
    <row r="19" spans="1:10" ht="15.6" x14ac:dyDescent="0.3">
      <c r="A19" s="9"/>
      <c r="B19" s="10" t="s">
        <v>62</v>
      </c>
      <c r="C19" s="30"/>
      <c r="D19" s="30"/>
    </row>
    <row r="20" spans="1:10" ht="15.6" x14ac:dyDescent="0.3">
      <c r="A20" s="9"/>
      <c r="B20" s="10"/>
      <c r="C20" s="30"/>
      <c r="D20" s="30"/>
    </row>
    <row r="21" spans="1:10" s="9" customFormat="1" ht="15.6" x14ac:dyDescent="0.3">
      <c r="B21" s="35" t="s">
        <v>83</v>
      </c>
      <c r="C21" s="30"/>
      <c r="D21" s="30"/>
      <c r="E21" s="31"/>
      <c r="G21" s="10"/>
      <c r="H21" s="10"/>
      <c r="J21" s="10"/>
    </row>
    <row r="22" spans="1:10" s="9" customFormat="1" ht="15.6" x14ac:dyDescent="0.3">
      <c r="A22" s="6" t="s">
        <v>10</v>
      </c>
      <c r="B22" s="7" t="s">
        <v>2</v>
      </c>
      <c r="C22" s="16">
        <f>1000</f>
        <v>1000</v>
      </c>
      <c r="D22" s="16">
        <f>'Expense detail'!B27</f>
        <v>0</v>
      </c>
      <c r="E22" s="20">
        <f>C22-D22</f>
        <v>1000</v>
      </c>
      <c r="G22" s="10"/>
      <c r="H22" s="10"/>
      <c r="J22" s="10"/>
    </row>
    <row r="23" spans="1:10" x14ac:dyDescent="0.3">
      <c r="A23" s="6" t="s">
        <v>6</v>
      </c>
      <c r="B23" s="36" t="s">
        <v>262</v>
      </c>
      <c r="C23" s="133">
        <f>56000+7500</f>
        <v>63500</v>
      </c>
      <c r="D23" s="16">
        <f>'Expense detail'!F27</f>
        <v>0</v>
      </c>
      <c r="E23" s="20">
        <f t="shared" ref="E23:E36" si="1">C23-D23</f>
        <v>63500</v>
      </c>
      <c r="F23" s="17"/>
      <c r="G23" s="21"/>
      <c r="H23" s="21"/>
      <c r="I23" s="21"/>
    </row>
    <row r="24" spans="1:10" ht="24.75" customHeight="1" x14ac:dyDescent="0.3">
      <c r="A24" s="6" t="s">
        <v>7</v>
      </c>
      <c r="B24" s="7" t="s">
        <v>9</v>
      </c>
      <c r="C24" s="16">
        <v>18000</v>
      </c>
      <c r="D24" s="16">
        <f>'Expense detail'!J27</f>
        <v>0</v>
      </c>
      <c r="E24" s="20">
        <f t="shared" si="1"/>
        <v>18000</v>
      </c>
      <c r="F24" s="17"/>
      <c r="G24" s="21"/>
      <c r="H24" s="21"/>
      <c r="I24" s="21"/>
    </row>
    <row r="25" spans="1:10" x14ac:dyDescent="0.3">
      <c r="A25" s="33" t="s">
        <v>265</v>
      </c>
      <c r="B25" s="2" t="s">
        <v>48</v>
      </c>
      <c r="C25" s="16">
        <f>1274222</f>
        <v>1274222</v>
      </c>
      <c r="D25" s="16">
        <f>'Expense detail'!N28</f>
        <v>283621.46999999991</v>
      </c>
      <c r="E25" s="20">
        <f t="shared" si="1"/>
        <v>990600.53</v>
      </c>
      <c r="F25" s="17"/>
      <c r="G25" s="21"/>
      <c r="H25" s="21"/>
      <c r="I25" s="21"/>
    </row>
    <row r="26" spans="1:10" x14ac:dyDescent="0.3">
      <c r="A26" s="88" t="s">
        <v>264</v>
      </c>
      <c r="B26" s="36" t="s">
        <v>85</v>
      </c>
      <c r="C26" s="15">
        <v>24041</v>
      </c>
      <c r="D26" s="16">
        <f>'Expense detail'!R27</f>
        <v>0</v>
      </c>
      <c r="E26" s="20">
        <f>C26-D26</f>
        <v>24041</v>
      </c>
      <c r="F26" s="17"/>
      <c r="G26" s="21"/>
      <c r="H26" s="21"/>
      <c r="I26" s="21"/>
    </row>
    <row r="27" spans="1:10" x14ac:dyDescent="0.3">
      <c r="A27" s="114" t="s">
        <v>266</v>
      </c>
      <c r="B27" s="36" t="s">
        <v>267</v>
      </c>
      <c r="C27" s="15">
        <v>75000</v>
      </c>
      <c r="D27" s="16">
        <f>'Expense detail'!V27</f>
        <v>0</v>
      </c>
      <c r="E27" s="20">
        <f>C27-D27</f>
        <v>75000</v>
      </c>
      <c r="F27" s="17"/>
      <c r="G27" s="21"/>
      <c r="H27" s="21"/>
      <c r="I27" s="21"/>
    </row>
    <row r="28" spans="1:10" x14ac:dyDescent="0.3">
      <c r="A28" s="114" t="s">
        <v>11</v>
      </c>
      <c r="B28" s="117" t="s">
        <v>92</v>
      </c>
      <c r="C28" s="16">
        <f>1925</f>
        <v>1925</v>
      </c>
      <c r="D28" s="16">
        <f>'Expense detail'!Z27</f>
        <v>0</v>
      </c>
      <c r="E28" s="20">
        <f t="shared" si="1"/>
        <v>1925</v>
      </c>
      <c r="F28" s="17"/>
      <c r="G28" s="21"/>
      <c r="H28" s="21"/>
      <c r="I28" s="21"/>
    </row>
    <row r="29" spans="1:10" x14ac:dyDescent="0.3">
      <c r="A29"/>
      <c r="B29" s="117" t="s">
        <v>91</v>
      </c>
      <c r="C29" s="132">
        <f>0</f>
        <v>0</v>
      </c>
      <c r="D29" s="16">
        <f>'Expense detail'!AD27</f>
        <v>3417.54</v>
      </c>
      <c r="E29" s="20">
        <f t="shared" si="1"/>
        <v>-3417.54</v>
      </c>
      <c r="F29" s="17"/>
      <c r="G29" s="21"/>
      <c r="H29" s="21"/>
      <c r="I29" s="21"/>
    </row>
    <row r="30" spans="1:10" x14ac:dyDescent="0.3">
      <c r="A30" s="114"/>
      <c r="B30" s="117" t="s">
        <v>94</v>
      </c>
      <c r="C30" s="15">
        <f>0</f>
        <v>0</v>
      </c>
      <c r="D30" s="16">
        <f>'Expense detail'!AH27</f>
        <v>0</v>
      </c>
      <c r="E30" s="20">
        <f t="shared" si="1"/>
        <v>0</v>
      </c>
      <c r="F30" s="17"/>
      <c r="G30" s="21"/>
      <c r="H30" s="21"/>
      <c r="I30" s="21"/>
    </row>
    <row r="31" spans="1:10" x14ac:dyDescent="0.3">
      <c r="A31" t="s">
        <v>12</v>
      </c>
      <c r="B31" s="7" t="s">
        <v>17</v>
      </c>
      <c r="C31" s="15">
        <v>1750</v>
      </c>
      <c r="D31" s="16">
        <f>'Expense detail'!AL27</f>
        <v>0</v>
      </c>
      <c r="E31" s="20">
        <f t="shared" si="1"/>
        <v>1750</v>
      </c>
      <c r="F31" s="17"/>
      <c r="G31" s="21"/>
      <c r="H31" s="21"/>
      <c r="I31" s="21"/>
    </row>
    <row r="32" spans="1:10" x14ac:dyDescent="0.3">
      <c r="A32" s="33"/>
      <c r="C32" s="15"/>
      <c r="D32" s="16"/>
      <c r="E32" s="20"/>
      <c r="F32" s="17"/>
      <c r="G32" s="21"/>
      <c r="H32" s="21"/>
      <c r="I32" s="21"/>
    </row>
    <row r="33" spans="1:9" x14ac:dyDescent="0.3">
      <c r="A33"/>
      <c r="B33" s="35" t="s">
        <v>84</v>
      </c>
      <c r="C33" s="15"/>
      <c r="D33" s="16"/>
      <c r="E33" s="20"/>
      <c r="F33" s="17"/>
      <c r="G33" s="21"/>
      <c r="H33" s="21"/>
      <c r="I33" s="21"/>
    </row>
    <row r="34" spans="1:9" ht="29.25" customHeight="1" x14ac:dyDescent="0.3">
      <c r="A34" t="s">
        <v>61</v>
      </c>
      <c r="B34" s="7" t="s">
        <v>3</v>
      </c>
      <c r="C34" s="16">
        <f>5000</f>
        <v>5000</v>
      </c>
      <c r="D34" s="16">
        <f>'Expense detail'!AP27</f>
        <v>0</v>
      </c>
      <c r="E34" s="20">
        <f t="shared" si="1"/>
        <v>5000</v>
      </c>
      <c r="F34" s="17"/>
      <c r="G34" s="21"/>
      <c r="H34" s="21"/>
      <c r="I34" s="21"/>
    </row>
    <row r="35" spans="1:9" ht="18" customHeight="1" x14ac:dyDescent="0.3">
      <c r="A35" t="s">
        <v>15</v>
      </c>
      <c r="B35" s="36" t="s">
        <v>14</v>
      </c>
      <c r="C35" s="24">
        <f>10000-7500</f>
        <v>2500</v>
      </c>
      <c r="D35" s="16">
        <f>'Expense detail'!AT27</f>
        <v>0</v>
      </c>
      <c r="E35" s="20">
        <f t="shared" si="1"/>
        <v>2500</v>
      </c>
      <c r="F35" s="17"/>
      <c r="G35" s="21"/>
      <c r="H35" s="21"/>
      <c r="I35" s="21"/>
    </row>
    <row r="36" spans="1:9" ht="18" customHeight="1" x14ac:dyDescent="0.3">
      <c r="A36" t="s">
        <v>16</v>
      </c>
      <c r="B36" s="7" t="s">
        <v>5</v>
      </c>
      <c r="C36" s="18">
        <v>0</v>
      </c>
      <c r="D36" s="18">
        <f>'Expense detail'!AX27</f>
        <v>0</v>
      </c>
      <c r="E36" s="20">
        <f t="shared" si="1"/>
        <v>0</v>
      </c>
      <c r="F36" s="17"/>
      <c r="G36" s="21"/>
      <c r="H36" s="21"/>
      <c r="I36" s="21"/>
    </row>
    <row r="37" spans="1:9" ht="18" customHeight="1" x14ac:dyDescent="0.3">
      <c r="E37" s="20"/>
      <c r="F37" s="17"/>
      <c r="G37" s="21"/>
      <c r="H37" s="21"/>
      <c r="I37" s="21"/>
    </row>
    <row r="38" spans="1:9" ht="18" customHeight="1" x14ac:dyDescent="0.3">
      <c r="B38" s="19" t="s">
        <v>4</v>
      </c>
      <c r="C38" s="15">
        <f>SUM(C22:C36)</f>
        <v>1466938</v>
      </c>
      <c r="D38" s="15">
        <f>SUM(D22:D36)</f>
        <v>287039.00999999989</v>
      </c>
      <c r="E38" s="17">
        <f>C38-D38</f>
        <v>1179898.9900000002</v>
      </c>
      <c r="F38" s="17"/>
      <c r="G38" s="17"/>
      <c r="H38" s="21"/>
      <c r="I38" s="21"/>
    </row>
    <row r="39" spans="1:9" ht="18" customHeight="1" x14ac:dyDescent="0.3">
      <c r="B39" s="18"/>
      <c r="E39" s="17"/>
      <c r="F39" s="17"/>
      <c r="G39" s="21"/>
      <c r="H39" s="21"/>
      <c r="I39" s="21"/>
    </row>
    <row r="40" spans="1:9" ht="18" customHeight="1" x14ac:dyDescent="0.3">
      <c r="B40" s="19"/>
      <c r="C40" s="15"/>
      <c r="D40" s="15"/>
    </row>
    <row r="41" spans="1:9" x14ac:dyDescent="0.3">
      <c r="B41" s="19" t="s">
        <v>60</v>
      </c>
      <c r="C41" s="15"/>
      <c r="D41" s="15">
        <f>D16-D38</f>
        <v>1081052.83</v>
      </c>
    </row>
    <row r="42" spans="1:9" x14ac:dyDescent="0.3">
      <c r="B42" s="19"/>
      <c r="C42" s="15"/>
      <c r="D42" s="15"/>
    </row>
    <row r="43" spans="1:9" ht="86.4" x14ac:dyDescent="0.3">
      <c r="B43" s="108" t="s">
        <v>263</v>
      </c>
      <c r="C43" s="15"/>
      <c r="D43" s="15"/>
    </row>
    <row r="44" spans="1:9" x14ac:dyDescent="0.3">
      <c r="B44" s="108"/>
      <c r="C44" s="111"/>
      <c r="D44" s="15"/>
    </row>
    <row r="45" spans="1:9" x14ac:dyDescent="0.3">
      <c r="B45" s="19"/>
    </row>
    <row r="46" spans="1:9" ht="28.8" x14ac:dyDescent="0.3">
      <c r="B46" s="99" t="s">
        <v>63</v>
      </c>
      <c r="C46" s="89"/>
      <c r="D46" s="89"/>
      <c r="E46" s="90"/>
      <c r="F46" s="98" t="s">
        <v>88</v>
      </c>
      <c r="G46" s="104"/>
      <c r="H46" s="100"/>
      <c r="I46" s="100"/>
    </row>
    <row r="47" spans="1:9" x14ac:dyDescent="0.3">
      <c r="B47" s="128" t="s">
        <v>43</v>
      </c>
      <c r="C47" s="126">
        <v>2</v>
      </c>
      <c r="D47" s="91" t="s">
        <v>254</v>
      </c>
      <c r="E47" s="92"/>
      <c r="F47" s="93" t="s">
        <v>2</v>
      </c>
      <c r="G47" s="130">
        <f>C53</f>
        <v>1970.1</v>
      </c>
      <c r="H47" s="100"/>
      <c r="I47" s="100"/>
    </row>
    <row r="48" spans="1:9" x14ac:dyDescent="0.3">
      <c r="B48" s="128" t="s">
        <v>91</v>
      </c>
      <c r="C48" s="126">
        <v>7685.76</v>
      </c>
      <c r="D48" s="91" t="s">
        <v>255</v>
      </c>
      <c r="E48" s="92"/>
      <c r="F48" s="93" t="s">
        <v>89</v>
      </c>
      <c r="G48" s="130">
        <f>SUM(C47,C52,C54)</f>
        <v>9760.4</v>
      </c>
      <c r="H48" s="100"/>
      <c r="I48" s="100"/>
    </row>
    <row r="49" spans="2:9" x14ac:dyDescent="0.3">
      <c r="B49" s="128" t="s">
        <v>94</v>
      </c>
      <c r="C49" s="127">
        <v>111000</v>
      </c>
      <c r="D49" s="91" t="s">
        <v>256</v>
      </c>
      <c r="E49" s="92"/>
      <c r="F49" s="93" t="s">
        <v>92</v>
      </c>
      <c r="G49" s="130">
        <f>C55</f>
        <v>6815.33</v>
      </c>
      <c r="H49" s="100"/>
      <c r="I49" s="100"/>
    </row>
    <row r="50" spans="2:9" x14ac:dyDescent="0.3">
      <c r="B50" s="128" t="s">
        <v>252</v>
      </c>
      <c r="C50" s="127">
        <v>1</v>
      </c>
      <c r="D50" s="91" t="s">
        <v>257</v>
      </c>
      <c r="E50" s="92"/>
      <c r="F50" s="118" t="s">
        <v>91</v>
      </c>
      <c r="G50" s="134">
        <f>SUM(C48,C51)</f>
        <v>14885.76</v>
      </c>
      <c r="H50" s="101"/>
      <c r="I50" s="100"/>
    </row>
    <row r="51" spans="2:9" ht="28.8" x14ac:dyDescent="0.3">
      <c r="B51" s="128" t="s">
        <v>261</v>
      </c>
      <c r="C51" s="127">
        <v>7200</v>
      </c>
      <c r="D51" s="91" t="s">
        <v>255</v>
      </c>
      <c r="E51" s="92"/>
      <c r="F51" s="117" t="s">
        <v>94</v>
      </c>
      <c r="G51" s="130">
        <f>C49</f>
        <v>111000</v>
      </c>
      <c r="H51" s="100"/>
      <c r="I51" s="100"/>
    </row>
    <row r="52" spans="2:9" x14ac:dyDescent="0.3">
      <c r="B52" s="128" t="s">
        <v>54</v>
      </c>
      <c r="C52" s="127">
        <v>8800</v>
      </c>
      <c r="D52" s="91" t="s">
        <v>254</v>
      </c>
      <c r="E52" s="92"/>
      <c r="F52" s="93" t="s">
        <v>50</v>
      </c>
      <c r="G52" s="130">
        <f>C56</f>
        <v>39000</v>
      </c>
      <c r="H52" s="100"/>
      <c r="I52" s="100"/>
    </row>
    <row r="53" spans="2:9" x14ac:dyDescent="0.3">
      <c r="B53" s="128" t="s">
        <v>2</v>
      </c>
      <c r="C53" s="127">
        <v>1970.1</v>
      </c>
      <c r="D53" s="91" t="s">
        <v>258</v>
      </c>
      <c r="E53" s="94"/>
      <c r="F53" s="93" t="s">
        <v>14</v>
      </c>
      <c r="G53" s="130">
        <f>SUM(C50,C57:C58)</f>
        <v>32334.98</v>
      </c>
      <c r="H53" s="100"/>
      <c r="I53" s="100"/>
    </row>
    <row r="54" spans="2:9" x14ac:dyDescent="0.3">
      <c r="B54" s="128" t="s">
        <v>48</v>
      </c>
      <c r="C54" s="127">
        <v>958.4</v>
      </c>
      <c r="D54" s="91" t="s">
        <v>254</v>
      </c>
      <c r="E54" s="92"/>
      <c r="F54" s="105" t="s">
        <v>35</v>
      </c>
      <c r="G54" s="131">
        <f>SUM(G47:G53)</f>
        <v>215766.57</v>
      </c>
      <c r="H54" s="100"/>
      <c r="I54" s="100"/>
    </row>
    <row r="55" spans="2:9" x14ac:dyDescent="0.3">
      <c r="B55" s="128" t="s">
        <v>92</v>
      </c>
      <c r="C55" s="127">
        <v>6815.33</v>
      </c>
      <c r="D55" s="91" t="s">
        <v>259</v>
      </c>
      <c r="E55" s="94"/>
      <c r="F55" s="92"/>
      <c r="G55" s="102"/>
      <c r="H55" s="100"/>
      <c r="I55" s="100"/>
    </row>
    <row r="56" spans="2:9" ht="14.4" customHeight="1" x14ac:dyDescent="0.3">
      <c r="B56" s="129" t="s">
        <v>50</v>
      </c>
      <c r="C56" s="127">
        <v>39000</v>
      </c>
      <c r="D56" s="91" t="s">
        <v>260</v>
      </c>
      <c r="E56" s="136" t="s">
        <v>93</v>
      </c>
      <c r="F56" s="136"/>
      <c r="G56" s="137"/>
      <c r="H56" s="100"/>
      <c r="I56" s="100"/>
    </row>
    <row r="57" spans="2:9" x14ac:dyDescent="0.3">
      <c r="B57" s="129" t="s">
        <v>14</v>
      </c>
      <c r="C57" s="127">
        <v>32373.73</v>
      </c>
      <c r="D57" s="91" t="s">
        <v>257</v>
      </c>
      <c r="E57" s="136"/>
      <c r="F57" s="136"/>
      <c r="G57" s="137"/>
      <c r="H57" s="100"/>
      <c r="I57" s="100"/>
    </row>
    <row r="58" spans="2:9" x14ac:dyDescent="0.3">
      <c r="B58" s="129" t="s">
        <v>253</v>
      </c>
      <c r="C58" s="127">
        <v>-39.75</v>
      </c>
      <c r="D58" s="91" t="s">
        <v>87</v>
      </c>
      <c r="E58" s="136"/>
      <c r="F58" s="136"/>
      <c r="G58" s="137"/>
      <c r="H58" s="100"/>
      <c r="I58" s="100"/>
    </row>
    <row r="59" spans="2:9" x14ac:dyDescent="0.3">
      <c r="B59" s="107" t="s">
        <v>35</v>
      </c>
      <c r="C59" s="106">
        <f>SUM(C47:C58)</f>
        <v>215766.57</v>
      </c>
      <c r="D59" s="95"/>
      <c r="E59" s="96"/>
      <c r="F59" s="97"/>
      <c r="G59" s="103"/>
      <c r="H59" s="100"/>
      <c r="I59" s="100"/>
    </row>
  </sheetData>
  <mergeCells count="1">
    <mergeCell ref="E56:G58"/>
  </mergeCells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  <ignoredErrors>
    <ignoredError sqref="G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F79" sqref="F79"/>
    </sheetView>
  </sheetViews>
  <sheetFormatPr defaultColWidth="8.88671875" defaultRowHeight="14.4" x14ac:dyDescent="0.3"/>
  <cols>
    <col min="1" max="1" width="28" style="42" bestFit="1" customWidth="1"/>
    <col min="2" max="2" width="16.109375" style="57" bestFit="1" customWidth="1"/>
    <col min="3" max="3" width="12.88671875" style="42" bestFit="1" customWidth="1"/>
    <col min="4" max="4" width="8.88671875" style="42"/>
    <col min="5" max="5" width="17.21875" style="42" customWidth="1"/>
    <col min="6" max="6" width="20.88671875" style="42" bestFit="1" customWidth="1"/>
    <col min="7" max="7" width="12.88671875" style="51" bestFit="1" customWidth="1"/>
    <col min="8" max="8" width="8.88671875" style="42"/>
    <col min="9" max="9" width="18.88671875" style="42" bestFit="1" customWidth="1"/>
    <col min="10" max="10" width="19" style="42" bestFit="1" customWidth="1"/>
    <col min="11" max="11" width="16.88671875" style="42" bestFit="1" customWidth="1"/>
    <col min="12" max="12" width="12.109375" style="51" bestFit="1" customWidth="1"/>
    <col min="13" max="15" width="8.88671875" style="42"/>
    <col min="16" max="16" width="8.88671875" style="57"/>
    <col min="17" max="16384" width="8.88671875" style="42"/>
  </cols>
  <sheetData>
    <row r="1" spans="1:12" s="41" customFormat="1" ht="18" x14ac:dyDescent="0.35">
      <c r="A1" s="32" t="s">
        <v>68</v>
      </c>
      <c r="B1" s="113">
        <f>B73-F73</f>
        <v>75784.540000000023</v>
      </c>
      <c r="G1" s="62"/>
      <c r="L1" s="62"/>
    </row>
    <row r="2" spans="1:12" ht="28.8" x14ac:dyDescent="0.3">
      <c r="A2" s="63" t="s">
        <v>72</v>
      </c>
      <c r="B2" s="64">
        <v>75784.539999999994</v>
      </c>
      <c r="C2" s="114"/>
    </row>
    <row r="4" spans="1:12" ht="28.8" x14ac:dyDescent="0.3">
      <c r="A4" s="41" t="s">
        <v>69</v>
      </c>
      <c r="B4" s="61" t="s">
        <v>55</v>
      </c>
      <c r="C4" s="40" t="s">
        <v>76</v>
      </c>
      <c r="D4" s="41"/>
      <c r="E4" s="41" t="s">
        <v>71</v>
      </c>
      <c r="F4" s="61" t="s">
        <v>70</v>
      </c>
      <c r="G4" s="72" t="s">
        <v>76</v>
      </c>
      <c r="H4" s="41"/>
      <c r="I4" s="41" t="s">
        <v>77</v>
      </c>
      <c r="J4" s="61" t="s">
        <v>78</v>
      </c>
      <c r="K4" s="65" t="s">
        <v>73</v>
      </c>
      <c r="L4" s="62" t="s">
        <v>79</v>
      </c>
    </row>
    <row r="5" spans="1:12" x14ac:dyDescent="0.3">
      <c r="A5" s="85" t="s">
        <v>86</v>
      </c>
      <c r="B5" s="86">
        <v>0</v>
      </c>
      <c r="C5" s="87">
        <v>43831</v>
      </c>
      <c r="E5" s="114" t="s">
        <v>125</v>
      </c>
      <c r="F5" s="23">
        <v>119.98</v>
      </c>
      <c r="G5" s="5">
        <v>44201.162951388891</v>
      </c>
      <c r="H5" s="114"/>
      <c r="I5" s="114" t="s">
        <v>143</v>
      </c>
      <c r="J5" s="23">
        <v>119.98</v>
      </c>
      <c r="K5" s="23">
        <v>0</v>
      </c>
      <c r="L5" s="5">
        <v>44201</v>
      </c>
    </row>
    <row r="6" spans="1:12" x14ac:dyDescent="0.3">
      <c r="A6" s="42" t="s">
        <v>130</v>
      </c>
      <c r="B6" s="57">
        <v>100000</v>
      </c>
      <c r="C6" s="25" t="s">
        <v>129</v>
      </c>
      <c r="E6" s="114" t="s">
        <v>144</v>
      </c>
      <c r="F6" s="23">
        <v>3895.52</v>
      </c>
      <c r="G6" s="5">
        <v>44203.47896990741</v>
      </c>
      <c r="H6" s="114"/>
      <c r="I6" s="114" t="s">
        <v>145</v>
      </c>
      <c r="J6" s="23">
        <v>3895.52</v>
      </c>
      <c r="K6" s="23">
        <v>0</v>
      </c>
      <c r="L6" s="5">
        <v>44203</v>
      </c>
    </row>
    <row r="7" spans="1:12" x14ac:dyDescent="0.3">
      <c r="A7" s="42" t="s">
        <v>124</v>
      </c>
      <c r="B7" s="66">
        <v>100000</v>
      </c>
      <c r="C7" s="25" t="s">
        <v>129</v>
      </c>
      <c r="E7" s="114" t="s">
        <v>146</v>
      </c>
      <c r="F7" s="23">
        <v>1684.62</v>
      </c>
      <c r="G7" s="5">
        <v>44203.479409722226</v>
      </c>
      <c r="H7" s="114"/>
      <c r="I7" s="114" t="s">
        <v>147</v>
      </c>
      <c r="J7" s="23">
        <v>1684.62</v>
      </c>
      <c r="K7" s="23">
        <v>0</v>
      </c>
      <c r="L7" s="5">
        <v>44203</v>
      </c>
    </row>
    <row r="8" spans="1:12" x14ac:dyDescent="0.3">
      <c r="A8" s="42" t="s">
        <v>139</v>
      </c>
      <c r="B8" s="66">
        <v>119.98</v>
      </c>
      <c r="C8" s="42" t="s">
        <v>129</v>
      </c>
      <c r="E8" s="114" t="s">
        <v>148</v>
      </c>
      <c r="F8" s="23">
        <v>4752.83</v>
      </c>
      <c r="G8" s="5">
        <v>44203.480208333334</v>
      </c>
      <c r="H8" s="114"/>
      <c r="I8" s="114" t="s">
        <v>149</v>
      </c>
      <c r="J8" s="23">
        <v>4752.83</v>
      </c>
      <c r="K8" s="23">
        <v>0</v>
      </c>
      <c r="L8" s="5">
        <v>44203</v>
      </c>
    </row>
    <row r="9" spans="1:12" x14ac:dyDescent="0.3">
      <c r="A9" s="42" t="s">
        <v>140</v>
      </c>
      <c r="B9" s="66">
        <v>163.43</v>
      </c>
      <c r="C9" s="42" t="s">
        <v>129</v>
      </c>
      <c r="E9" s="114" t="s">
        <v>150</v>
      </c>
      <c r="F9" s="23">
        <v>9052.42</v>
      </c>
      <c r="G9" s="5">
        <v>44203.481111111112</v>
      </c>
      <c r="H9" s="114"/>
      <c r="I9" s="114" t="s">
        <v>151</v>
      </c>
      <c r="J9" s="23">
        <v>9052.42</v>
      </c>
      <c r="K9" s="23">
        <v>0</v>
      </c>
      <c r="L9" s="5">
        <v>44203</v>
      </c>
    </row>
    <row r="10" spans="1:12" x14ac:dyDescent="0.3">
      <c r="A10" s="42" t="s">
        <v>141</v>
      </c>
      <c r="B10" s="66">
        <v>67.48</v>
      </c>
      <c r="C10" s="42" t="s">
        <v>129</v>
      </c>
      <c r="E10" s="114" t="s">
        <v>152</v>
      </c>
      <c r="F10" s="23">
        <v>813.41</v>
      </c>
      <c r="G10" s="5">
        <v>44203.482754629629</v>
      </c>
      <c r="H10" s="114"/>
      <c r="I10" s="114" t="s">
        <v>153</v>
      </c>
      <c r="J10" s="23">
        <v>813.41</v>
      </c>
      <c r="K10" s="23">
        <v>0</v>
      </c>
      <c r="L10" s="5">
        <v>44203</v>
      </c>
    </row>
    <row r="11" spans="1:12" x14ac:dyDescent="0.3">
      <c r="A11" s="42" t="s">
        <v>142</v>
      </c>
      <c r="B11" s="66">
        <v>164.85</v>
      </c>
      <c r="C11" s="42" t="s">
        <v>129</v>
      </c>
      <c r="E11" s="114" t="s">
        <v>154</v>
      </c>
      <c r="F11" s="23">
        <v>14236.43</v>
      </c>
      <c r="G11" s="5">
        <v>44203.48333333333</v>
      </c>
      <c r="H11" s="114"/>
      <c r="I11" s="114" t="s">
        <v>155</v>
      </c>
      <c r="J11" s="23">
        <v>14236.43</v>
      </c>
      <c r="K11" s="23">
        <v>0</v>
      </c>
      <c r="L11" s="5">
        <v>44203</v>
      </c>
    </row>
    <row r="12" spans="1:12" x14ac:dyDescent="0.3">
      <c r="A12" s="42" t="s">
        <v>131</v>
      </c>
      <c r="B12" s="57">
        <v>1612.37</v>
      </c>
      <c r="C12" s="42" t="s">
        <v>129</v>
      </c>
      <c r="E12" s="114" t="s">
        <v>156</v>
      </c>
      <c r="F12" s="23">
        <v>599.29</v>
      </c>
      <c r="G12" s="5">
        <v>44203.483680555553</v>
      </c>
      <c r="H12" s="114"/>
      <c r="I12" s="114" t="s">
        <v>157</v>
      </c>
      <c r="J12" s="23">
        <v>599.29</v>
      </c>
      <c r="K12" s="23">
        <v>0</v>
      </c>
      <c r="L12" s="5">
        <v>44203</v>
      </c>
    </row>
    <row r="13" spans="1:12" x14ac:dyDescent="0.3">
      <c r="E13" s="114" t="s">
        <v>158</v>
      </c>
      <c r="F13" s="23">
        <v>13425.59</v>
      </c>
      <c r="G13" s="5">
        <v>44203.485011574077</v>
      </c>
      <c r="H13" s="114"/>
      <c r="I13" s="114" t="s">
        <v>159</v>
      </c>
      <c r="J13" s="23">
        <v>13425.59</v>
      </c>
      <c r="K13" s="23">
        <v>0</v>
      </c>
      <c r="L13" s="5">
        <v>44203</v>
      </c>
    </row>
    <row r="14" spans="1:12" x14ac:dyDescent="0.3">
      <c r="E14" s="114"/>
      <c r="F14" s="23"/>
      <c r="G14" s="5"/>
      <c r="H14" s="114"/>
      <c r="I14" s="114" t="s">
        <v>160</v>
      </c>
      <c r="J14" s="23">
        <v>0</v>
      </c>
      <c r="K14" s="23">
        <v>3905.71</v>
      </c>
      <c r="L14" s="5">
        <v>44203</v>
      </c>
    </row>
    <row r="15" spans="1:12" x14ac:dyDescent="0.3">
      <c r="E15" s="114" t="s">
        <v>161</v>
      </c>
      <c r="F15" s="23">
        <v>1883.23</v>
      </c>
      <c r="G15" s="5">
        <v>44207.541643518518</v>
      </c>
      <c r="H15" s="114"/>
      <c r="I15" s="114" t="s">
        <v>145</v>
      </c>
      <c r="J15" s="23">
        <v>1883.23</v>
      </c>
      <c r="K15" s="23">
        <v>0</v>
      </c>
      <c r="L15" s="5">
        <v>44207</v>
      </c>
    </row>
    <row r="16" spans="1:12" x14ac:dyDescent="0.3">
      <c r="E16" s="114" t="s">
        <v>162</v>
      </c>
      <c r="F16" s="23">
        <v>585.82000000000005</v>
      </c>
      <c r="G16" s="5">
        <v>44207.54210648148</v>
      </c>
      <c r="H16" s="114"/>
      <c r="I16" s="114" t="s">
        <v>147</v>
      </c>
      <c r="J16" s="23">
        <v>585.82000000000005</v>
      </c>
      <c r="K16" s="23">
        <v>0</v>
      </c>
      <c r="L16" s="5">
        <v>44207</v>
      </c>
    </row>
    <row r="17" spans="5:12" x14ac:dyDescent="0.3">
      <c r="E17" s="114" t="s">
        <v>163</v>
      </c>
      <c r="F17" s="23">
        <v>4831.04</v>
      </c>
      <c r="G17" s="5">
        <v>44208.162928240738</v>
      </c>
      <c r="H17" s="114"/>
      <c r="I17" s="114" t="s">
        <v>164</v>
      </c>
      <c r="J17" s="23">
        <v>4831.04</v>
      </c>
      <c r="K17" s="23">
        <v>0</v>
      </c>
      <c r="L17" s="5">
        <v>44208</v>
      </c>
    </row>
    <row r="18" spans="5:12" x14ac:dyDescent="0.3">
      <c r="E18" s="114" t="s">
        <v>165</v>
      </c>
      <c r="F18" s="23">
        <v>184</v>
      </c>
      <c r="G18" s="5">
        <v>44211.161840277775</v>
      </c>
      <c r="H18" s="114"/>
      <c r="I18" s="114" t="s">
        <v>166</v>
      </c>
      <c r="J18" s="23">
        <v>184</v>
      </c>
      <c r="K18" s="23">
        <v>0</v>
      </c>
      <c r="L18" s="5">
        <v>44211</v>
      </c>
    </row>
    <row r="19" spans="5:12" x14ac:dyDescent="0.3">
      <c r="E19" s="114" t="s">
        <v>167</v>
      </c>
      <c r="F19" s="23">
        <v>2443.11</v>
      </c>
      <c r="G19" s="5">
        <v>44215.162731481483</v>
      </c>
      <c r="H19" s="114"/>
      <c r="I19" s="114" t="s">
        <v>168</v>
      </c>
      <c r="J19" s="23">
        <v>2443.11</v>
      </c>
      <c r="K19" s="23">
        <v>0</v>
      </c>
      <c r="L19" s="5">
        <v>44215</v>
      </c>
    </row>
    <row r="20" spans="5:12" x14ac:dyDescent="0.3">
      <c r="E20" s="114" t="s">
        <v>169</v>
      </c>
      <c r="F20" s="23">
        <v>419.93</v>
      </c>
      <c r="G20" s="5">
        <v>44216.162118055552</v>
      </c>
      <c r="H20" s="114"/>
      <c r="I20" s="114" t="s">
        <v>170</v>
      </c>
      <c r="J20" s="23">
        <v>419.93</v>
      </c>
      <c r="K20" s="23">
        <v>0</v>
      </c>
      <c r="L20" s="5">
        <v>44216</v>
      </c>
    </row>
    <row r="21" spans="5:12" x14ac:dyDescent="0.3">
      <c r="E21" s="114" t="s">
        <v>171</v>
      </c>
      <c r="F21" s="23">
        <v>2116.5</v>
      </c>
      <c r="G21" s="5">
        <v>44216.5856712963</v>
      </c>
      <c r="H21" s="114"/>
      <c r="I21" s="114" t="s">
        <v>145</v>
      </c>
      <c r="J21" s="23">
        <v>2116.5</v>
      </c>
      <c r="K21" s="23">
        <v>0</v>
      </c>
      <c r="L21" s="5">
        <v>44216</v>
      </c>
    </row>
    <row r="22" spans="5:12" x14ac:dyDescent="0.3">
      <c r="E22" s="114" t="s">
        <v>172</v>
      </c>
      <c r="F22" s="23">
        <v>481.87</v>
      </c>
      <c r="G22" s="5">
        <v>44216.586076388892</v>
      </c>
      <c r="H22" s="114"/>
      <c r="I22" s="114" t="s">
        <v>147</v>
      </c>
      <c r="J22" s="23">
        <v>481.87</v>
      </c>
      <c r="K22" s="23">
        <v>0</v>
      </c>
      <c r="L22" s="5">
        <v>44216</v>
      </c>
    </row>
    <row r="23" spans="5:12" x14ac:dyDescent="0.3">
      <c r="E23" s="114" t="s">
        <v>173</v>
      </c>
      <c r="F23" s="23">
        <v>3726.54</v>
      </c>
      <c r="G23" s="5">
        <v>44216.586469907408</v>
      </c>
      <c r="H23" s="114"/>
      <c r="I23" s="114" t="s">
        <v>174</v>
      </c>
      <c r="J23" s="23">
        <v>3726.54</v>
      </c>
      <c r="K23" s="23">
        <v>66.5</v>
      </c>
      <c r="L23" s="5">
        <v>44216</v>
      </c>
    </row>
    <row r="24" spans="5:12" x14ac:dyDescent="0.3">
      <c r="E24" s="114" t="s">
        <v>175</v>
      </c>
      <c r="F24" s="23">
        <v>6883.05</v>
      </c>
      <c r="G24" s="5">
        <v>44216.588831018518</v>
      </c>
      <c r="H24" s="114"/>
      <c r="I24" s="114" t="s">
        <v>155</v>
      </c>
      <c r="J24" s="23">
        <v>6883.05</v>
      </c>
      <c r="K24" s="23">
        <v>0</v>
      </c>
      <c r="L24" s="5">
        <v>44216</v>
      </c>
    </row>
    <row r="25" spans="5:12" x14ac:dyDescent="0.3">
      <c r="E25" s="114" t="s">
        <v>176</v>
      </c>
      <c r="F25" s="23">
        <v>7366.45</v>
      </c>
      <c r="G25" s="5">
        <v>44216.589421296296</v>
      </c>
      <c r="H25" s="114"/>
      <c r="I25" s="114" t="s">
        <v>151</v>
      </c>
      <c r="J25" s="23">
        <v>7366.45</v>
      </c>
      <c r="K25" s="23">
        <v>0</v>
      </c>
      <c r="L25" s="5">
        <v>44216</v>
      </c>
    </row>
    <row r="26" spans="5:12" x14ac:dyDescent="0.3">
      <c r="E26" s="114" t="s">
        <v>177</v>
      </c>
      <c r="F26" s="23">
        <v>2127.69</v>
      </c>
      <c r="G26" s="5">
        <v>44216.598611111112</v>
      </c>
      <c r="H26" s="114"/>
      <c r="I26" s="114" t="s">
        <v>178</v>
      </c>
      <c r="J26" s="23">
        <v>2127.69</v>
      </c>
      <c r="K26" s="23">
        <v>0</v>
      </c>
      <c r="L26" s="5">
        <v>44216</v>
      </c>
    </row>
    <row r="27" spans="5:12" x14ac:dyDescent="0.3">
      <c r="E27" s="114" t="s">
        <v>179</v>
      </c>
      <c r="F27" s="23">
        <v>62.48</v>
      </c>
      <c r="G27" s="5">
        <v>44216.740416666667</v>
      </c>
      <c r="H27" s="114"/>
      <c r="I27" s="114" t="s">
        <v>180</v>
      </c>
      <c r="J27" s="23">
        <v>62.48</v>
      </c>
      <c r="K27" s="23">
        <v>0</v>
      </c>
      <c r="L27" s="5">
        <v>44216</v>
      </c>
    </row>
    <row r="28" spans="5:12" x14ac:dyDescent="0.3">
      <c r="E28" s="114"/>
      <c r="F28" s="23"/>
      <c r="G28" s="5"/>
      <c r="H28" s="114"/>
      <c r="I28" s="114" t="s">
        <v>181</v>
      </c>
      <c r="J28" s="23">
        <v>0</v>
      </c>
      <c r="K28" s="23">
        <v>1193.3</v>
      </c>
      <c r="L28" s="5">
        <v>44216</v>
      </c>
    </row>
    <row r="29" spans="5:12" x14ac:dyDescent="0.3">
      <c r="E29" s="114" t="s">
        <v>182</v>
      </c>
      <c r="F29" s="23">
        <v>325</v>
      </c>
      <c r="G29" s="5">
        <v>44221.162094907406</v>
      </c>
      <c r="H29" s="114"/>
      <c r="I29" s="114" t="s">
        <v>183</v>
      </c>
      <c r="J29" s="23">
        <v>325</v>
      </c>
      <c r="K29" s="23">
        <v>0</v>
      </c>
      <c r="L29" s="5">
        <v>44221</v>
      </c>
    </row>
    <row r="30" spans="5:12" x14ac:dyDescent="0.3">
      <c r="E30" s="114" t="s">
        <v>126</v>
      </c>
      <c r="F30" s="23">
        <v>1168.29</v>
      </c>
      <c r="G30" s="5">
        <v>44222.164618055554</v>
      </c>
      <c r="H30" s="114"/>
      <c r="I30" s="114" t="s">
        <v>184</v>
      </c>
      <c r="J30" s="23">
        <v>1168.29</v>
      </c>
      <c r="K30" s="23">
        <v>0</v>
      </c>
      <c r="L30" s="5">
        <v>44222</v>
      </c>
    </row>
    <row r="31" spans="5:12" x14ac:dyDescent="0.3">
      <c r="E31" s="114" t="s">
        <v>127</v>
      </c>
      <c r="F31" s="23">
        <v>67.48</v>
      </c>
      <c r="G31" s="5">
        <v>44222.164629629631</v>
      </c>
      <c r="H31" s="114"/>
      <c r="I31" s="114" t="s">
        <v>184</v>
      </c>
      <c r="J31" s="23">
        <v>67.48</v>
      </c>
      <c r="K31" s="23">
        <v>0</v>
      </c>
      <c r="L31" s="5">
        <v>44222</v>
      </c>
    </row>
    <row r="32" spans="5:12" x14ac:dyDescent="0.3">
      <c r="E32" s="114" t="s">
        <v>185</v>
      </c>
      <c r="F32" s="23">
        <v>2223.1999999999998</v>
      </c>
      <c r="G32" s="5">
        <v>44222.664710648147</v>
      </c>
      <c r="H32" s="114"/>
      <c r="I32" s="114" t="s">
        <v>145</v>
      </c>
      <c r="J32" s="23">
        <v>2223.1999999999998</v>
      </c>
      <c r="K32" s="23">
        <v>0</v>
      </c>
      <c r="L32" s="5">
        <v>44222</v>
      </c>
    </row>
    <row r="33" spans="5:12" x14ac:dyDescent="0.3">
      <c r="E33" s="114" t="s">
        <v>186</v>
      </c>
      <c r="F33" s="23">
        <v>445.99</v>
      </c>
      <c r="G33" s="5">
        <v>44222.665520833332</v>
      </c>
      <c r="H33" s="114"/>
      <c r="I33" s="114" t="s">
        <v>157</v>
      </c>
      <c r="J33" s="23">
        <v>445.99</v>
      </c>
      <c r="K33" s="23">
        <v>0</v>
      </c>
      <c r="L33" s="5">
        <v>44222</v>
      </c>
    </row>
    <row r="34" spans="5:12" x14ac:dyDescent="0.3">
      <c r="E34" s="114" t="s">
        <v>187</v>
      </c>
      <c r="F34" s="23">
        <v>1424.28</v>
      </c>
      <c r="G34" s="5">
        <v>44222.665960648148</v>
      </c>
      <c r="H34" s="114"/>
      <c r="I34" s="114" t="s">
        <v>147</v>
      </c>
      <c r="J34" s="23">
        <v>1424.28</v>
      </c>
      <c r="K34" s="23">
        <v>0</v>
      </c>
      <c r="L34" s="5">
        <v>44222</v>
      </c>
    </row>
    <row r="35" spans="5:12" x14ac:dyDescent="0.3">
      <c r="E35" s="114" t="s">
        <v>188</v>
      </c>
      <c r="F35" s="23">
        <v>5149.5600000000004</v>
      </c>
      <c r="G35" s="5">
        <v>44222.666458333333</v>
      </c>
      <c r="H35" s="114"/>
      <c r="I35" s="114" t="s">
        <v>151</v>
      </c>
      <c r="J35" s="23">
        <v>5149.5600000000004</v>
      </c>
      <c r="K35" s="23">
        <v>0</v>
      </c>
      <c r="L35" s="5">
        <v>44222</v>
      </c>
    </row>
    <row r="36" spans="5:12" x14ac:dyDescent="0.3">
      <c r="E36" s="114" t="s">
        <v>189</v>
      </c>
      <c r="F36" s="23">
        <v>2532.13</v>
      </c>
      <c r="G36" s="5">
        <v>44222.666944444441</v>
      </c>
      <c r="H36" s="114"/>
      <c r="I36" s="114" t="s">
        <v>190</v>
      </c>
      <c r="J36" s="23">
        <v>2532.13</v>
      </c>
      <c r="K36" s="23">
        <v>0</v>
      </c>
      <c r="L36" s="5">
        <v>44222</v>
      </c>
    </row>
    <row r="37" spans="5:12" x14ac:dyDescent="0.3">
      <c r="E37" s="114" t="s">
        <v>191</v>
      </c>
      <c r="F37" s="23">
        <v>1681.2</v>
      </c>
      <c r="G37" s="5">
        <v>44222.667407407411</v>
      </c>
      <c r="H37" s="114"/>
      <c r="I37" s="114" t="s">
        <v>192</v>
      </c>
      <c r="J37" s="23">
        <v>1681.2</v>
      </c>
      <c r="K37" s="23">
        <v>195</v>
      </c>
      <c r="L37" s="5">
        <v>44222</v>
      </c>
    </row>
    <row r="38" spans="5:12" x14ac:dyDescent="0.3">
      <c r="E38" s="114" t="s">
        <v>193</v>
      </c>
      <c r="F38" s="23">
        <v>95</v>
      </c>
      <c r="G38" s="5">
        <v>44222.667881944442</v>
      </c>
      <c r="H38" s="114"/>
      <c r="I38" s="114" t="s">
        <v>194</v>
      </c>
      <c r="J38" s="23">
        <v>95</v>
      </c>
      <c r="K38" s="23">
        <v>0</v>
      </c>
      <c r="L38" s="5">
        <v>44222</v>
      </c>
    </row>
    <row r="39" spans="5:12" x14ac:dyDescent="0.3">
      <c r="E39" s="114" t="s">
        <v>195</v>
      </c>
      <c r="F39" s="23">
        <v>3949.49</v>
      </c>
      <c r="G39" s="5">
        <v>44222.668310185189</v>
      </c>
      <c r="H39" s="114"/>
      <c r="I39" s="114" t="s">
        <v>155</v>
      </c>
      <c r="J39" s="23">
        <v>3949.49</v>
      </c>
      <c r="K39" s="23">
        <v>0</v>
      </c>
      <c r="L39" s="5">
        <v>44222</v>
      </c>
    </row>
    <row r="40" spans="5:12" x14ac:dyDescent="0.3">
      <c r="E40" s="114" t="s">
        <v>196</v>
      </c>
      <c r="F40" s="23">
        <v>477.43</v>
      </c>
      <c r="G40" s="5">
        <v>44222.668715277781</v>
      </c>
      <c r="H40" s="114"/>
      <c r="I40" s="114" t="s">
        <v>197</v>
      </c>
      <c r="J40" s="23">
        <v>477.43</v>
      </c>
      <c r="K40" s="23">
        <v>0</v>
      </c>
      <c r="L40" s="5">
        <v>44222</v>
      </c>
    </row>
    <row r="41" spans="5:12" x14ac:dyDescent="0.3">
      <c r="E41" s="114" t="s">
        <v>198</v>
      </c>
      <c r="F41" s="23">
        <v>196.97</v>
      </c>
      <c r="G41" s="5">
        <v>44222.669479166667</v>
      </c>
      <c r="H41" s="114"/>
      <c r="I41" s="114" t="s">
        <v>199</v>
      </c>
      <c r="J41" s="23">
        <v>196.97</v>
      </c>
      <c r="K41" s="23">
        <v>0</v>
      </c>
      <c r="L41" s="5">
        <v>44222</v>
      </c>
    </row>
    <row r="42" spans="5:12" x14ac:dyDescent="0.3">
      <c r="E42" s="114" t="s">
        <v>200</v>
      </c>
      <c r="F42" s="23">
        <v>189.48</v>
      </c>
      <c r="G42" s="5">
        <v>44222.66988425926</v>
      </c>
      <c r="H42" s="114"/>
      <c r="I42" s="114" t="s">
        <v>201</v>
      </c>
      <c r="J42" s="23">
        <v>189.48</v>
      </c>
      <c r="K42" s="23">
        <v>0</v>
      </c>
      <c r="L42" s="5">
        <v>44222</v>
      </c>
    </row>
    <row r="43" spans="5:12" x14ac:dyDescent="0.3">
      <c r="E43" s="114" t="s">
        <v>202</v>
      </c>
      <c r="F43" s="23">
        <v>178.52</v>
      </c>
      <c r="G43" s="5">
        <v>44222.67019675926</v>
      </c>
      <c r="H43" s="114"/>
      <c r="I43" s="114" t="s">
        <v>203</v>
      </c>
      <c r="J43" s="23">
        <v>178.52</v>
      </c>
      <c r="K43" s="23">
        <v>0</v>
      </c>
      <c r="L43" s="5">
        <v>44222</v>
      </c>
    </row>
    <row r="44" spans="5:12" x14ac:dyDescent="0.3">
      <c r="E44" s="114" t="s">
        <v>204</v>
      </c>
      <c r="F44" s="23">
        <v>167.44</v>
      </c>
      <c r="G44" s="5">
        <v>44222.670543981483</v>
      </c>
      <c r="H44" s="114"/>
      <c r="I44" s="114" t="s">
        <v>205</v>
      </c>
      <c r="J44" s="23">
        <v>167.44</v>
      </c>
      <c r="K44" s="23">
        <v>0</v>
      </c>
      <c r="L44" s="5">
        <v>44222</v>
      </c>
    </row>
    <row r="45" spans="5:12" x14ac:dyDescent="0.3">
      <c r="E45" s="114" t="s">
        <v>128</v>
      </c>
      <c r="F45" s="23">
        <v>164.85</v>
      </c>
      <c r="G45" s="5">
        <v>44223.162303240744</v>
      </c>
      <c r="H45" s="114"/>
      <c r="I45" s="114" t="s">
        <v>206</v>
      </c>
      <c r="J45" s="23">
        <v>164.85</v>
      </c>
      <c r="K45" s="23">
        <v>0</v>
      </c>
      <c r="L45" s="5">
        <v>44223</v>
      </c>
    </row>
    <row r="46" spans="5:12" x14ac:dyDescent="0.3">
      <c r="E46" s="114" t="s">
        <v>207</v>
      </c>
      <c r="F46" s="23">
        <v>51</v>
      </c>
      <c r="G46" s="5">
        <v>44224.161909722221</v>
      </c>
      <c r="H46" s="114"/>
      <c r="I46" s="114" t="s">
        <v>208</v>
      </c>
      <c r="J46" s="23">
        <v>51</v>
      </c>
      <c r="K46" s="23">
        <v>0</v>
      </c>
      <c r="L46" s="5">
        <v>44224</v>
      </c>
    </row>
    <row r="47" spans="5:12" x14ac:dyDescent="0.3">
      <c r="E47" s="114" t="s">
        <v>209</v>
      </c>
      <c r="F47" s="23">
        <v>64.930000000000007</v>
      </c>
      <c r="G47" s="5">
        <v>44225.72314814815</v>
      </c>
      <c r="H47" s="114"/>
      <c r="I47" s="114" t="s">
        <v>210</v>
      </c>
      <c r="J47" s="23">
        <v>64.930000000000007</v>
      </c>
      <c r="K47" s="23">
        <v>0</v>
      </c>
      <c r="L47" s="5">
        <v>44225</v>
      </c>
    </row>
    <row r="48" spans="5:12" x14ac:dyDescent="0.3">
      <c r="E48" s="114" t="s">
        <v>211</v>
      </c>
      <c r="F48" s="23">
        <v>3443.66</v>
      </c>
      <c r="G48" s="5">
        <v>44225.726099537038</v>
      </c>
      <c r="H48" s="114"/>
      <c r="I48" s="114" t="s">
        <v>212</v>
      </c>
      <c r="J48" s="23">
        <v>3443.66</v>
      </c>
      <c r="K48" s="23">
        <v>0</v>
      </c>
      <c r="L48" s="5">
        <v>44225</v>
      </c>
    </row>
    <row r="49" spans="5:12" x14ac:dyDescent="0.3">
      <c r="E49" s="114" t="s">
        <v>213</v>
      </c>
      <c r="F49" s="23">
        <v>417.62</v>
      </c>
      <c r="G49" s="5">
        <v>44225.726342592592</v>
      </c>
      <c r="H49" s="114"/>
      <c r="I49" s="114" t="s">
        <v>214</v>
      </c>
      <c r="J49" s="23">
        <v>417.62</v>
      </c>
      <c r="K49" s="23">
        <v>0</v>
      </c>
      <c r="L49" s="5">
        <v>44225</v>
      </c>
    </row>
    <row r="50" spans="5:12" x14ac:dyDescent="0.3">
      <c r="E50" s="114" t="s">
        <v>215</v>
      </c>
      <c r="F50" s="23">
        <v>274.81</v>
      </c>
      <c r="G50" s="5">
        <v>44225.726793981485</v>
      </c>
      <c r="H50" s="114"/>
      <c r="I50" s="114" t="s">
        <v>216</v>
      </c>
      <c r="J50" s="23">
        <v>274.81</v>
      </c>
      <c r="K50" s="23">
        <v>0</v>
      </c>
      <c r="L50" s="5">
        <v>44225</v>
      </c>
    </row>
    <row r="51" spans="5:12" x14ac:dyDescent="0.3">
      <c r="E51" s="114" t="s">
        <v>217</v>
      </c>
      <c r="F51" s="23">
        <v>177.46</v>
      </c>
      <c r="G51" s="5">
        <v>44225.727129629631</v>
      </c>
      <c r="H51" s="114"/>
      <c r="I51" s="114" t="s">
        <v>218</v>
      </c>
      <c r="J51" s="23">
        <v>177.46</v>
      </c>
      <c r="K51" s="23">
        <v>0</v>
      </c>
      <c r="L51" s="5">
        <v>44225</v>
      </c>
    </row>
    <row r="52" spans="5:12" x14ac:dyDescent="0.3">
      <c r="E52" s="114" t="s">
        <v>219</v>
      </c>
      <c r="F52" s="23">
        <v>499.37</v>
      </c>
      <c r="G52" s="5">
        <v>44225.727488425924</v>
      </c>
      <c r="H52" s="114"/>
      <c r="I52" s="114" t="s">
        <v>220</v>
      </c>
      <c r="J52" s="23">
        <v>499.37</v>
      </c>
      <c r="K52" s="23">
        <v>0</v>
      </c>
      <c r="L52" s="5">
        <v>44225</v>
      </c>
    </row>
    <row r="53" spans="5:12" x14ac:dyDescent="0.3">
      <c r="E53" s="114" t="s">
        <v>221</v>
      </c>
      <c r="F53" s="23">
        <v>472.29</v>
      </c>
      <c r="G53" s="5">
        <v>44225.727962962963</v>
      </c>
      <c r="H53" s="114"/>
      <c r="I53" s="114" t="s">
        <v>222</v>
      </c>
      <c r="J53" s="23">
        <v>472.29</v>
      </c>
      <c r="K53" s="23">
        <v>0</v>
      </c>
      <c r="L53" s="5">
        <v>44225</v>
      </c>
    </row>
    <row r="54" spans="5:12" x14ac:dyDescent="0.3">
      <c r="E54" s="114" t="s">
        <v>223</v>
      </c>
      <c r="F54" s="23">
        <v>223.11</v>
      </c>
      <c r="G54" s="5">
        <v>44225.728321759256</v>
      </c>
      <c r="H54" s="114"/>
      <c r="I54" s="114" t="s">
        <v>224</v>
      </c>
      <c r="J54" s="23">
        <v>223.11</v>
      </c>
      <c r="K54" s="23">
        <v>0</v>
      </c>
      <c r="L54" s="5">
        <v>44225</v>
      </c>
    </row>
    <row r="55" spans="5:12" x14ac:dyDescent="0.3">
      <c r="E55" s="114" t="s">
        <v>225</v>
      </c>
      <c r="F55" s="23">
        <v>369.39</v>
      </c>
      <c r="G55" s="5">
        <v>44225.72861111111</v>
      </c>
      <c r="H55" s="114"/>
      <c r="I55" s="114" t="s">
        <v>226</v>
      </c>
      <c r="J55" s="23">
        <v>369.39</v>
      </c>
      <c r="K55" s="23">
        <v>0</v>
      </c>
      <c r="L55" s="5">
        <v>44225</v>
      </c>
    </row>
    <row r="56" spans="5:12" x14ac:dyDescent="0.3">
      <c r="E56" s="114" t="s">
        <v>227</v>
      </c>
      <c r="F56" s="23">
        <v>294.79000000000002</v>
      </c>
      <c r="G56" s="5">
        <v>44225.728842592594</v>
      </c>
      <c r="H56" s="114"/>
      <c r="I56" s="114" t="s">
        <v>228</v>
      </c>
      <c r="J56" s="23">
        <v>294.79000000000002</v>
      </c>
      <c r="K56" s="23">
        <v>0</v>
      </c>
      <c r="L56" s="5">
        <v>44225</v>
      </c>
    </row>
    <row r="57" spans="5:12" x14ac:dyDescent="0.3">
      <c r="E57" s="114" t="s">
        <v>229</v>
      </c>
      <c r="F57" s="23">
        <v>367.96</v>
      </c>
      <c r="G57" s="5">
        <v>44225.729074074072</v>
      </c>
      <c r="H57" s="114"/>
      <c r="I57" s="114" t="s">
        <v>230</v>
      </c>
      <c r="J57" s="23">
        <v>367.96</v>
      </c>
      <c r="K57" s="23">
        <v>0</v>
      </c>
      <c r="L57" s="5">
        <v>44225</v>
      </c>
    </row>
    <row r="58" spans="5:12" x14ac:dyDescent="0.3">
      <c r="E58" s="114" t="s">
        <v>231</v>
      </c>
      <c r="F58" s="23">
        <v>380.91</v>
      </c>
      <c r="G58" s="5">
        <v>44225.729328703703</v>
      </c>
      <c r="H58" s="114"/>
      <c r="I58" s="114" t="s">
        <v>232</v>
      </c>
      <c r="J58" s="23">
        <v>380.91</v>
      </c>
      <c r="K58" s="23">
        <v>0</v>
      </c>
      <c r="L58" s="5">
        <v>44225</v>
      </c>
    </row>
    <row r="59" spans="5:12" x14ac:dyDescent="0.3">
      <c r="E59" s="114" t="s">
        <v>233</v>
      </c>
      <c r="F59" s="23">
        <v>337.91</v>
      </c>
      <c r="G59" s="5">
        <v>44225.729548611111</v>
      </c>
      <c r="H59" s="114"/>
      <c r="I59" s="114" t="s">
        <v>234</v>
      </c>
      <c r="J59" s="23">
        <v>337.91</v>
      </c>
      <c r="K59" s="23">
        <v>0</v>
      </c>
      <c r="L59" s="5">
        <v>44225</v>
      </c>
    </row>
    <row r="60" spans="5:12" x14ac:dyDescent="0.3">
      <c r="E60" s="114" t="s">
        <v>235</v>
      </c>
      <c r="F60" s="23">
        <v>372.93</v>
      </c>
      <c r="G60" s="5">
        <v>44225.729780092595</v>
      </c>
      <c r="H60" s="114"/>
      <c r="I60" s="114" t="s">
        <v>236</v>
      </c>
      <c r="J60" s="23">
        <v>372.93</v>
      </c>
      <c r="K60" s="23">
        <v>0</v>
      </c>
      <c r="L60" s="5">
        <v>44225</v>
      </c>
    </row>
    <row r="61" spans="5:12" x14ac:dyDescent="0.3">
      <c r="E61" s="114" t="s">
        <v>237</v>
      </c>
      <c r="F61" s="23">
        <v>353.06</v>
      </c>
      <c r="G61" s="5">
        <v>44225.730011574073</v>
      </c>
      <c r="H61" s="114"/>
      <c r="I61" s="114" t="s">
        <v>238</v>
      </c>
      <c r="J61" s="23">
        <v>353.06</v>
      </c>
      <c r="K61" s="23">
        <v>0</v>
      </c>
      <c r="L61" s="5">
        <v>44225</v>
      </c>
    </row>
    <row r="62" spans="5:12" x14ac:dyDescent="0.3">
      <c r="E62" s="114" t="s">
        <v>239</v>
      </c>
      <c r="F62" s="23">
        <v>241.14</v>
      </c>
      <c r="G62" s="5">
        <v>44225.730266203704</v>
      </c>
      <c r="H62" s="114"/>
      <c r="I62" s="114" t="s">
        <v>240</v>
      </c>
      <c r="J62" s="23">
        <v>241.14</v>
      </c>
      <c r="K62" s="23">
        <v>16.989999999999998</v>
      </c>
      <c r="L62" s="5">
        <v>44225</v>
      </c>
    </row>
    <row r="63" spans="5:12" x14ac:dyDescent="0.3">
      <c r="E63" s="114" t="s">
        <v>241</v>
      </c>
      <c r="F63" s="23">
        <v>2100.33</v>
      </c>
      <c r="G63" s="5">
        <v>44225.730636574073</v>
      </c>
      <c r="H63" s="114"/>
      <c r="I63" s="114" t="s">
        <v>242</v>
      </c>
      <c r="J63" s="23">
        <v>2100.33</v>
      </c>
      <c r="K63" s="23">
        <v>0</v>
      </c>
      <c r="L63" s="5">
        <v>44225</v>
      </c>
    </row>
    <row r="64" spans="5:12" x14ac:dyDescent="0.3">
      <c r="E64" s="114" t="s">
        <v>243</v>
      </c>
      <c r="F64" s="23">
        <v>184.8</v>
      </c>
      <c r="G64" s="5">
        <v>44225.730902777781</v>
      </c>
      <c r="H64" s="114"/>
      <c r="I64" s="114" t="s">
        <v>157</v>
      </c>
      <c r="J64" s="23">
        <v>184.8</v>
      </c>
      <c r="K64" s="23">
        <v>0</v>
      </c>
      <c r="L64" s="5">
        <v>44225</v>
      </c>
    </row>
    <row r="65" spans="1:12" x14ac:dyDescent="0.3">
      <c r="E65" s="114" t="s">
        <v>244</v>
      </c>
      <c r="F65" s="23">
        <v>709.95</v>
      </c>
      <c r="G65" s="5">
        <v>44225.731481481482</v>
      </c>
      <c r="H65" s="114"/>
      <c r="I65" s="114" t="s">
        <v>245</v>
      </c>
      <c r="J65" s="23">
        <v>709.95</v>
      </c>
      <c r="K65" s="23">
        <v>0</v>
      </c>
      <c r="L65" s="5">
        <v>44225</v>
      </c>
    </row>
    <row r="66" spans="1:12" x14ac:dyDescent="0.3">
      <c r="E66" s="114" t="s">
        <v>246</v>
      </c>
      <c r="F66" s="23">
        <v>3975.3</v>
      </c>
      <c r="G66" s="5">
        <v>44225.740034722221</v>
      </c>
      <c r="H66" s="114"/>
      <c r="I66" s="114" t="s">
        <v>151</v>
      </c>
      <c r="J66" s="23">
        <v>3975.3</v>
      </c>
      <c r="K66" s="23">
        <v>0</v>
      </c>
      <c r="L66" s="5">
        <v>44225</v>
      </c>
    </row>
    <row r="67" spans="1:12" x14ac:dyDescent="0.3">
      <c r="E67" s="114" t="s">
        <v>247</v>
      </c>
      <c r="F67" s="23">
        <v>6699.78</v>
      </c>
      <c r="G67" s="5">
        <v>44225.740393518521</v>
      </c>
      <c r="H67" s="114"/>
      <c r="I67" s="114" t="s">
        <v>159</v>
      </c>
      <c r="J67" s="23">
        <v>6699.78</v>
      </c>
      <c r="K67" s="23">
        <v>0</v>
      </c>
      <c r="L67" s="5">
        <v>44225</v>
      </c>
    </row>
    <row r="68" spans="1:12" x14ac:dyDescent="0.3">
      <c r="E68" s="114" t="s">
        <v>248</v>
      </c>
      <c r="F68" s="23">
        <v>192.59</v>
      </c>
      <c r="G68" s="5">
        <v>44225.740729166668</v>
      </c>
      <c r="H68" s="114"/>
      <c r="I68" s="114" t="s">
        <v>157</v>
      </c>
      <c r="J68" s="23">
        <v>192.59</v>
      </c>
      <c r="K68" s="23">
        <v>0</v>
      </c>
      <c r="L68" s="5">
        <v>44225</v>
      </c>
    </row>
    <row r="69" spans="1:12" x14ac:dyDescent="0.3">
      <c r="E69" s="114" t="s">
        <v>249</v>
      </c>
      <c r="F69" s="23">
        <v>1914.36</v>
      </c>
      <c r="G69" s="5">
        <v>44225.741087962961</v>
      </c>
      <c r="H69" s="114"/>
      <c r="I69" s="114" t="s">
        <v>155</v>
      </c>
      <c r="J69" s="23">
        <v>1914.36</v>
      </c>
      <c r="K69" s="23">
        <v>0</v>
      </c>
      <c r="L69" s="5">
        <v>44225</v>
      </c>
    </row>
    <row r="70" spans="1:12" x14ac:dyDescent="0.3">
      <c r="E70" s="114" t="s">
        <v>250</v>
      </c>
      <c r="F70" s="23">
        <v>96.01</v>
      </c>
      <c r="G70" s="5">
        <v>44227</v>
      </c>
      <c r="H70" s="114"/>
      <c r="I70" s="114" t="s">
        <v>251</v>
      </c>
      <c r="J70" s="23">
        <v>96.01</v>
      </c>
      <c r="K70" s="23"/>
      <c r="L70" s="5">
        <v>44227</v>
      </c>
    </row>
    <row r="71" spans="1:12" x14ac:dyDescent="0.3">
      <c r="F71" s="57"/>
      <c r="G71" s="25"/>
      <c r="J71" s="57"/>
      <c r="K71" s="57"/>
      <c r="L71" s="25"/>
    </row>
    <row r="72" spans="1:12" x14ac:dyDescent="0.3">
      <c r="F72" s="57"/>
      <c r="G72" s="25"/>
      <c r="J72" s="57"/>
      <c r="K72" s="57"/>
      <c r="L72" s="25"/>
    </row>
    <row r="73" spans="1:12" x14ac:dyDescent="0.3">
      <c r="B73" s="57">
        <f>SUMIF(C5:C72,"&lt;&gt;",B5:B72)</f>
        <v>202128.11000000002</v>
      </c>
      <c r="F73" s="66">
        <f>SUM(F5:F72)</f>
        <v>126343.56999999999</v>
      </c>
      <c r="G73" s="25"/>
      <c r="J73" s="66">
        <f>SUM(J5:J72)</f>
        <v>126343.56999999999</v>
      </c>
      <c r="K73" s="66">
        <f>SUM(K5:K72)</f>
        <v>5377.5</v>
      </c>
    </row>
    <row r="74" spans="1:12" x14ac:dyDescent="0.3">
      <c r="F74" s="67" t="s">
        <v>46</v>
      </c>
      <c r="J74" s="67" t="s">
        <v>74</v>
      </c>
      <c r="K74" s="67" t="s">
        <v>75</v>
      </c>
    </row>
    <row r="77" spans="1:12" x14ac:dyDescent="0.3">
      <c r="A77" s="68"/>
    </row>
    <row r="78" spans="1:12" x14ac:dyDescent="0.3">
      <c r="A78" s="68"/>
    </row>
  </sheetData>
  <conditionalFormatting sqref="H5:H11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zoomScale="90" zoomScaleNormal="90" workbookViewId="0">
      <pane ySplit="1" topLeftCell="A2" activePane="bottomLeft" state="frozen"/>
      <selection activeCell="K1" sqref="K1"/>
      <selection pane="bottomLeft" activeCell="E16" sqref="E16"/>
    </sheetView>
  </sheetViews>
  <sheetFormatPr defaultColWidth="9.109375" defaultRowHeight="14.4" x14ac:dyDescent="0.3"/>
  <cols>
    <col min="1" max="1" width="36.77734375" style="56" bestFit="1" customWidth="1"/>
    <col min="2" max="2" width="10.109375" style="56" bestFit="1" customWidth="1"/>
    <col min="3" max="3" width="10.44140625" style="56" bestFit="1" customWidth="1"/>
    <col min="4" max="4" width="2.6640625" style="120" customWidth="1"/>
    <col min="5" max="5" width="23.44140625" style="56" bestFit="1" customWidth="1"/>
    <col min="6" max="6" width="12" style="76" bestFit="1" customWidth="1"/>
    <col min="7" max="7" width="10.44140625" style="56" bestFit="1" customWidth="1"/>
    <col min="8" max="8" width="2.6640625" style="120" customWidth="1"/>
    <col min="9" max="9" width="16.88671875" style="56" bestFit="1" customWidth="1"/>
    <col min="10" max="10" width="12" style="77" bestFit="1" customWidth="1"/>
    <col min="11" max="11" width="11.6640625" style="56" bestFit="1" customWidth="1"/>
    <col min="12" max="12" width="2.6640625" style="120" customWidth="1"/>
    <col min="13" max="13" width="28.21875" style="80" customWidth="1"/>
    <col min="14" max="14" width="14.88671875" style="77" bestFit="1" customWidth="1"/>
    <col min="15" max="15" width="14.44140625" style="37" customWidth="1"/>
    <col min="16" max="16" width="2.6640625" style="120" customWidth="1"/>
    <col min="17" max="17" width="20.5546875" style="56" bestFit="1" customWidth="1"/>
    <col min="18" max="18" width="26.109375" style="76" customWidth="1"/>
    <col min="19" max="19" width="21.5546875" style="56" customWidth="1"/>
    <col min="20" max="20" width="2.6640625" style="120" customWidth="1"/>
    <col min="21" max="21" width="20.5546875" style="56" bestFit="1" customWidth="1"/>
    <col min="22" max="22" width="26.109375" style="76" customWidth="1"/>
    <col min="23" max="23" width="21.5546875" style="56" customWidth="1"/>
    <col min="24" max="24" width="2.6640625" style="120" customWidth="1"/>
    <col min="25" max="25" width="28.88671875" style="56" customWidth="1"/>
    <col min="26" max="26" width="14.44140625" style="77" customWidth="1"/>
    <col min="27" max="27" width="14.44140625" style="56" customWidth="1"/>
    <col min="28" max="28" width="2.6640625" style="120" customWidth="1"/>
    <col min="29" max="29" width="35.44140625" style="56" customWidth="1"/>
    <col min="30" max="30" width="14.44140625" style="77" customWidth="1"/>
    <col min="31" max="31" width="14.44140625" style="56" customWidth="1"/>
    <col min="32" max="32" width="2.6640625" style="120" customWidth="1"/>
    <col min="33" max="33" width="35.44140625" style="56" customWidth="1"/>
    <col min="34" max="34" width="14.44140625" style="77" customWidth="1"/>
    <col min="35" max="35" width="14.44140625" style="56" customWidth="1"/>
    <col min="36" max="36" width="2.6640625" style="120" customWidth="1"/>
    <col min="37" max="37" width="18.88671875" style="56" bestFit="1" customWidth="1"/>
    <col min="38" max="38" width="14.44140625" style="79" customWidth="1"/>
    <col min="39" max="39" width="14.44140625" style="56" customWidth="1"/>
    <col min="40" max="40" width="2.6640625" style="120" customWidth="1"/>
    <col min="41" max="41" width="11" style="56" customWidth="1"/>
    <col min="42" max="42" width="10.5546875" style="76" bestFit="1" customWidth="1"/>
    <col min="43" max="43" width="21.5546875" style="56" customWidth="1"/>
    <col min="44" max="44" width="2.6640625" style="120" customWidth="1"/>
    <col min="45" max="45" width="17.109375" style="56" customWidth="1"/>
    <col min="46" max="46" width="9.88671875" style="79" customWidth="1"/>
    <col min="47" max="47" width="9.88671875" style="56" customWidth="1"/>
    <col min="48" max="48" width="2.6640625" style="120" customWidth="1"/>
    <col min="49" max="49" width="25.109375" style="56" bestFit="1" customWidth="1"/>
    <col min="50" max="50" width="10.5546875" style="78" bestFit="1" customWidth="1"/>
    <col min="51" max="51" width="12.33203125" style="56" customWidth="1"/>
    <col min="52" max="16384" width="9.109375" style="56"/>
  </cols>
  <sheetData>
    <row r="1" spans="1:51" s="40" customFormat="1" ht="30.75" customHeight="1" x14ac:dyDescent="0.3">
      <c r="A1" s="40" t="s">
        <v>2</v>
      </c>
      <c r="C1" s="40" t="s">
        <v>49</v>
      </c>
      <c r="D1" s="119"/>
      <c r="E1" s="69" t="s">
        <v>47</v>
      </c>
      <c r="F1" s="70"/>
      <c r="G1" s="40" t="s">
        <v>40</v>
      </c>
      <c r="H1" s="119"/>
      <c r="I1" s="40" t="s">
        <v>9</v>
      </c>
      <c r="J1" s="71"/>
      <c r="K1" s="40" t="s">
        <v>40</v>
      </c>
      <c r="L1" s="119"/>
      <c r="M1" s="40" t="s">
        <v>48</v>
      </c>
      <c r="N1" s="71"/>
      <c r="O1" s="72" t="s">
        <v>40</v>
      </c>
      <c r="P1" s="119"/>
      <c r="Q1" s="40" t="s">
        <v>85</v>
      </c>
      <c r="R1" s="70"/>
      <c r="S1" s="40" t="s">
        <v>40</v>
      </c>
      <c r="T1" s="119"/>
      <c r="U1" s="40" t="s">
        <v>267</v>
      </c>
      <c r="V1" s="70"/>
      <c r="W1" s="40" t="s">
        <v>40</v>
      </c>
      <c r="X1" s="119"/>
      <c r="Y1" s="40" t="s">
        <v>92</v>
      </c>
      <c r="Z1" s="71"/>
      <c r="AA1" s="40" t="s">
        <v>49</v>
      </c>
      <c r="AB1" s="119"/>
      <c r="AC1" s="40" t="s">
        <v>91</v>
      </c>
      <c r="AD1" s="71"/>
      <c r="AE1" s="40" t="s">
        <v>49</v>
      </c>
      <c r="AF1" s="119"/>
      <c r="AG1" s="40" t="s">
        <v>268</v>
      </c>
      <c r="AH1" s="71"/>
      <c r="AI1" s="40" t="s">
        <v>49</v>
      </c>
      <c r="AJ1" s="119"/>
      <c r="AK1" s="40" t="s">
        <v>17</v>
      </c>
      <c r="AL1" s="65"/>
      <c r="AM1" s="40" t="s">
        <v>49</v>
      </c>
      <c r="AN1" s="119"/>
      <c r="AO1" s="73" t="s">
        <v>50</v>
      </c>
      <c r="AP1" s="70"/>
      <c r="AQ1" s="40" t="s">
        <v>40</v>
      </c>
      <c r="AR1" s="119"/>
      <c r="AS1" s="74" t="s">
        <v>14</v>
      </c>
      <c r="AT1" s="65"/>
      <c r="AU1" s="40" t="s">
        <v>40</v>
      </c>
      <c r="AV1" s="119"/>
      <c r="AW1" s="74" t="s">
        <v>5</v>
      </c>
      <c r="AX1" s="48"/>
      <c r="AY1" s="40" t="s">
        <v>40</v>
      </c>
    </row>
    <row r="2" spans="1:51" ht="43.2" x14ac:dyDescent="0.3">
      <c r="I2" s="37"/>
      <c r="M2" s="56" t="s">
        <v>132</v>
      </c>
      <c r="N2" s="38">
        <v>866</v>
      </c>
      <c r="O2" s="37">
        <v>44203</v>
      </c>
      <c r="P2" s="122"/>
      <c r="T2" s="122"/>
      <c r="X2" s="122"/>
      <c r="Y2" s="37"/>
      <c r="AA2" s="37"/>
      <c r="AB2" s="122"/>
      <c r="AC2" s="37" t="s">
        <v>123</v>
      </c>
      <c r="AD2" s="38">
        <v>3417.54</v>
      </c>
      <c r="AE2" s="37">
        <v>44232</v>
      </c>
      <c r="AF2" s="122"/>
      <c r="AG2" s="37"/>
      <c r="AI2" s="37"/>
      <c r="AJ2" s="122"/>
      <c r="AK2" s="37"/>
      <c r="AM2" s="37"/>
      <c r="AN2" s="122"/>
    </row>
    <row r="3" spans="1:51" x14ac:dyDescent="0.3">
      <c r="I3" s="37"/>
      <c r="M3" s="56" t="s">
        <v>133</v>
      </c>
      <c r="N3" s="135">
        <v>50000</v>
      </c>
      <c r="O3" s="37">
        <v>44203</v>
      </c>
      <c r="P3" s="122"/>
      <c r="T3" s="122"/>
      <c r="X3" s="122"/>
      <c r="Y3" s="37"/>
      <c r="AA3" s="37"/>
      <c r="AB3" s="122"/>
      <c r="AC3" s="37"/>
      <c r="AE3" s="37"/>
      <c r="AF3" s="122"/>
      <c r="AG3" s="37"/>
      <c r="AI3" s="37"/>
      <c r="AJ3" s="122"/>
      <c r="AK3" s="37"/>
      <c r="AM3" s="37"/>
      <c r="AN3" s="122"/>
    </row>
    <row r="4" spans="1:51" x14ac:dyDescent="0.3">
      <c r="I4" s="37"/>
      <c r="M4" s="56" t="s">
        <v>134</v>
      </c>
      <c r="N4" s="135">
        <v>20000</v>
      </c>
      <c r="O4" s="37">
        <v>44203</v>
      </c>
      <c r="P4" s="122"/>
      <c r="T4" s="122"/>
      <c r="X4" s="122"/>
      <c r="Y4" s="37"/>
      <c r="AA4" s="37"/>
      <c r="AB4" s="122"/>
      <c r="AC4" s="37"/>
      <c r="AE4" s="37"/>
      <c r="AF4" s="122"/>
      <c r="AG4" s="37"/>
      <c r="AI4" s="37"/>
      <c r="AJ4" s="122"/>
      <c r="AK4" s="37"/>
      <c r="AM4" s="37"/>
      <c r="AN4" s="122"/>
    </row>
    <row r="5" spans="1:51" x14ac:dyDescent="0.3">
      <c r="I5" s="77"/>
      <c r="M5" s="110" t="s">
        <v>135</v>
      </c>
      <c r="N5" s="135">
        <v>5000</v>
      </c>
      <c r="O5" s="37">
        <v>44203</v>
      </c>
      <c r="P5" s="122"/>
      <c r="T5" s="122"/>
      <c r="X5" s="122"/>
      <c r="Y5" s="37"/>
      <c r="AA5" s="37"/>
      <c r="AB5" s="122"/>
      <c r="AC5" s="37"/>
      <c r="AE5" s="37"/>
      <c r="AF5" s="122"/>
      <c r="AG5" s="37"/>
      <c r="AI5" s="37"/>
      <c r="AJ5" s="122"/>
      <c r="AK5" s="37"/>
      <c r="AM5" s="37"/>
      <c r="AN5" s="122"/>
    </row>
    <row r="6" spans="1:51" x14ac:dyDescent="0.3">
      <c r="I6" s="37"/>
      <c r="M6" s="110" t="s">
        <v>136</v>
      </c>
      <c r="N6" s="135">
        <v>5000</v>
      </c>
      <c r="O6" s="37">
        <v>44203</v>
      </c>
      <c r="P6" s="122"/>
      <c r="T6" s="122"/>
      <c r="X6" s="122"/>
      <c r="Y6" s="37"/>
      <c r="AA6" s="37"/>
      <c r="AB6" s="122"/>
      <c r="AC6" s="37"/>
      <c r="AE6" s="37"/>
      <c r="AF6" s="122"/>
      <c r="AG6" s="37"/>
      <c r="AI6" s="37"/>
      <c r="AJ6" s="122"/>
      <c r="AK6" s="37"/>
      <c r="AM6" s="37"/>
      <c r="AN6" s="122"/>
    </row>
    <row r="7" spans="1:51" x14ac:dyDescent="0.3">
      <c r="I7" s="37"/>
      <c r="M7" s="56" t="s">
        <v>137</v>
      </c>
      <c r="N7" s="135">
        <v>19.989999999999998</v>
      </c>
      <c r="O7" s="37">
        <v>44203</v>
      </c>
      <c r="P7" s="122"/>
      <c r="T7" s="122"/>
      <c r="X7" s="122"/>
      <c r="Y7" s="37"/>
      <c r="AA7" s="37"/>
      <c r="AB7" s="122"/>
      <c r="AC7" s="37"/>
      <c r="AE7" s="37"/>
      <c r="AF7" s="122"/>
      <c r="AG7" s="37"/>
      <c r="AI7" s="37"/>
      <c r="AJ7" s="122"/>
      <c r="AK7" s="37"/>
      <c r="AM7" s="37"/>
      <c r="AN7" s="122"/>
    </row>
    <row r="8" spans="1:51" x14ac:dyDescent="0.3">
      <c r="I8" s="37"/>
      <c r="M8" s="56" t="s">
        <v>138</v>
      </c>
      <c r="N8" s="135">
        <v>2219.7399999999998</v>
      </c>
      <c r="O8" s="37">
        <v>44203</v>
      </c>
      <c r="P8" s="122"/>
      <c r="T8" s="122"/>
      <c r="X8" s="122"/>
      <c r="Y8" s="37"/>
      <c r="AA8" s="37"/>
      <c r="AB8" s="122"/>
      <c r="AC8" s="37"/>
      <c r="AE8" s="37"/>
      <c r="AF8" s="122"/>
      <c r="AG8" s="37"/>
      <c r="AI8" s="37"/>
      <c r="AJ8" s="122"/>
      <c r="AK8" s="37"/>
      <c r="AM8" s="37"/>
      <c r="AN8" s="122"/>
    </row>
    <row r="9" spans="1:51" x14ac:dyDescent="0.3">
      <c r="I9" s="37"/>
      <c r="M9" s="56" t="s">
        <v>130</v>
      </c>
      <c r="N9" s="135">
        <v>100000</v>
      </c>
      <c r="O9" s="37">
        <v>44232</v>
      </c>
      <c r="P9" s="122"/>
      <c r="T9" s="122"/>
      <c r="X9" s="122"/>
      <c r="Y9" s="37"/>
      <c r="AA9" s="37"/>
      <c r="AB9" s="122"/>
      <c r="AC9" s="37"/>
      <c r="AE9" s="37"/>
      <c r="AF9" s="122"/>
      <c r="AG9" s="37"/>
      <c r="AI9" s="37"/>
      <c r="AJ9" s="122"/>
      <c r="AK9" s="37"/>
      <c r="AM9" s="37"/>
      <c r="AN9" s="122"/>
    </row>
    <row r="10" spans="1:51" x14ac:dyDescent="0.3">
      <c r="I10" s="37"/>
      <c r="M10" s="34" t="s">
        <v>124</v>
      </c>
      <c r="N10" s="135">
        <v>100000</v>
      </c>
      <c r="O10" s="37">
        <v>44232</v>
      </c>
      <c r="P10" s="122"/>
      <c r="T10" s="122"/>
      <c r="X10" s="122"/>
      <c r="Y10" s="37"/>
      <c r="AA10" s="37"/>
      <c r="AB10" s="122"/>
      <c r="AC10" s="37"/>
      <c r="AE10" s="37"/>
      <c r="AF10" s="122"/>
      <c r="AG10" s="37"/>
      <c r="AI10" s="37"/>
      <c r="AJ10" s="122"/>
      <c r="AK10" s="37"/>
      <c r="AM10" s="37"/>
      <c r="AN10" s="122"/>
    </row>
    <row r="11" spans="1:51" x14ac:dyDescent="0.3">
      <c r="I11" s="37"/>
      <c r="M11" s="34" t="s">
        <v>125</v>
      </c>
      <c r="N11" s="135">
        <v>119.98</v>
      </c>
      <c r="O11" s="37">
        <v>44232</v>
      </c>
      <c r="P11" s="122"/>
      <c r="T11" s="122"/>
      <c r="X11" s="122"/>
      <c r="Y11" s="37"/>
      <c r="AA11" s="37"/>
      <c r="AB11" s="122"/>
      <c r="AC11" s="37"/>
      <c r="AE11" s="37"/>
      <c r="AF11" s="122"/>
      <c r="AG11" s="37"/>
      <c r="AI11" s="37"/>
      <c r="AJ11" s="122"/>
      <c r="AK11" s="37"/>
      <c r="AM11" s="37"/>
      <c r="AN11" s="122"/>
    </row>
    <row r="12" spans="1:51" x14ac:dyDescent="0.3">
      <c r="I12" s="37"/>
      <c r="M12" s="56" t="s">
        <v>126</v>
      </c>
      <c r="N12" s="135">
        <v>163.43</v>
      </c>
      <c r="O12" s="37">
        <v>44232</v>
      </c>
      <c r="P12" s="122"/>
      <c r="T12" s="122"/>
      <c r="X12" s="122"/>
      <c r="Y12" s="37"/>
      <c r="AA12" s="37"/>
      <c r="AB12" s="122"/>
      <c r="AC12" s="37"/>
      <c r="AE12" s="37"/>
      <c r="AF12" s="122"/>
      <c r="AG12" s="37"/>
      <c r="AI12" s="37"/>
      <c r="AJ12" s="122"/>
      <c r="AK12" s="37"/>
      <c r="AM12" s="37"/>
      <c r="AN12" s="122"/>
    </row>
    <row r="13" spans="1:51" x14ac:dyDescent="0.3">
      <c r="I13" s="37"/>
      <c r="M13" s="56" t="s">
        <v>127</v>
      </c>
      <c r="N13" s="135">
        <v>67.48</v>
      </c>
      <c r="O13" s="37">
        <v>44232</v>
      </c>
      <c r="P13" s="122"/>
      <c r="T13" s="122"/>
      <c r="X13" s="122"/>
      <c r="Y13" s="37"/>
      <c r="AA13" s="37"/>
      <c r="AB13" s="122"/>
      <c r="AC13" s="37"/>
      <c r="AE13" s="37"/>
      <c r="AF13" s="122"/>
      <c r="AG13" s="37"/>
      <c r="AI13" s="37"/>
      <c r="AJ13" s="122"/>
      <c r="AK13" s="37"/>
      <c r="AM13" s="37"/>
      <c r="AN13" s="122"/>
    </row>
    <row r="14" spans="1:51" x14ac:dyDescent="0.3">
      <c r="I14" s="37"/>
      <c r="M14" s="56" t="s">
        <v>128</v>
      </c>
      <c r="N14" s="135">
        <v>164.85</v>
      </c>
      <c r="O14" s="37">
        <v>44232</v>
      </c>
      <c r="P14" s="122"/>
      <c r="T14" s="122"/>
      <c r="X14" s="122"/>
      <c r="Y14" s="37"/>
      <c r="AA14" s="37"/>
      <c r="AB14" s="122"/>
      <c r="AC14" s="37"/>
      <c r="AE14" s="37"/>
      <c r="AF14" s="122"/>
      <c r="AG14" s="37"/>
      <c r="AI14" s="37"/>
      <c r="AJ14" s="122"/>
      <c r="AK14" s="37"/>
      <c r="AM14" s="37"/>
      <c r="AN14" s="122"/>
    </row>
    <row r="15" spans="1:51" x14ac:dyDescent="0.3">
      <c r="I15" s="37"/>
      <c r="M15" s="56"/>
      <c r="N15" s="38"/>
      <c r="P15" s="122"/>
      <c r="T15" s="122"/>
      <c r="X15" s="122"/>
      <c r="Y15" s="37"/>
      <c r="AA15" s="37"/>
      <c r="AB15" s="122"/>
      <c r="AC15" s="37"/>
      <c r="AE15" s="37"/>
      <c r="AF15" s="122"/>
      <c r="AG15" s="37"/>
      <c r="AI15" s="37"/>
      <c r="AJ15" s="122"/>
      <c r="AK15" s="37"/>
      <c r="AM15" s="37"/>
      <c r="AN15" s="122"/>
    </row>
    <row r="16" spans="1:51" x14ac:dyDescent="0.3">
      <c r="I16" s="37"/>
      <c r="M16" s="56"/>
      <c r="N16" s="38"/>
      <c r="P16" s="122"/>
      <c r="T16" s="122"/>
      <c r="X16" s="122"/>
      <c r="Y16" s="37"/>
      <c r="AA16" s="37"/>
      <c r="AB16" s="122"/>
      <c r="AC16" s="37"/>
      <c r="AE16" s="37"/>
      <c r="AF16" s="122"/>
      <c r="AG16" s="37"/>
      <c r="AI16" s="37"/>
      <c r="AJ16" s="122"/>
      <c r="AK16" s="37"/>
      <c r="AM16" s="37"/>
      <c r="AN16" s="122"/>
    </row>
    <row r="17" spans="1:51" x14ac:dyDescent="0.3">
      <c r="I17" s="37"/>
      <c r="M17" s="56"/>
      <c r="N17" s="38"/>
      <c r="P17" s="122"/>
      <c r="T17" s="122"/>
      <c r="X17" s="122"/>
      <c r="Y17" s="37"/>
      <c r="AA17" s="37"/>
      <c r="AB17" s="122"/>
      <c r="AC17" s="37"/>
      <c r="AE17" s="37"/>
      <c r="AF17" s="122"/>
      <c r="AG17" s="37"/>
      <c r="AI17" s="37"/>
      <c r="AJ17" s="122"/>
      <c r="AK17" s="37"/>
      <c r="AM17" s="37"/>
      <c r="AN17" s="122"/>
    </row>
    <row r="18" spans="1:51" x14ac:dyDescent="0.3">
      <c r="I18" s="37"/>
      <c r="M18" s="56"/>
      <c r="N18" s="38"/>
      <c r="P18" s="122"/>
      <c r="T18" s="122"/>
      <c r="X18" s="122"/>
      <c r="Y18" s="37"/>
      <c r="AA18" s="37"/>
      <c r="AB18" s="122"/>
      <c r="AC18" s="37"/>
      <c r="AE18" s="37"/>
      <c r="AF18" s="122"/>
      <c r="AG18" s="37"/>
      <c r="AI18" s="37"/>
      <c r="AJ18" s="122"/>
      <c r="AK18" s="37"/>
      <c r="AM18" s="37"/>
      <c r="AN18" s="122"/>
    </row>
    <row r="19" spans="1:51" x14ac:dyDescent="0.3">
      <c r="I19" s="37"/>
      <c r="M19" s="56"/>
      <c r="N19" s="38"/>
      <c r="P19" s="122"/>
      <c r="T19" s="122"/>
      <c r="X19" s="122"/>
      <c r="Y19" s="37"/>
      <c r="AA19" s="37"/>
      <c r="AB19" s="122"/>
      <c r="AC19" s="37"/>
      <c r="AE19" s="37"/>
      <c r="AF19" s="122"/>
      <c r="AG19" s="37"/>
      <c r="AI19" s="37"/>
      <c r="AJ19" s="122"/>
      <c r="AK19" s="37"/>
      <c r="AM19" s="37"/>
      <c r="AN19" s="122"/>
    </row>
    <row r="20" spans="1:51" x14ac:dyDescent="0.3">
      <c r="I20" s="37"/>
      <c r="M20" s="56"/>
      <c r="N20" s="38"/>
      <c r="P20" s="122"/>
      <c r="T20" s="122"/>
      <c r="X20" s="122"/>
      <c r="Y20" s="37"/>
      <c r="AA20" s="37"/>
      <c r="AB20" s="122"/>
      <c r="AC20" s="37"/>
      <c r="AE20" s="37"/>
      <c r="AF20" s="122"/>
      <c r="AG20" s="37"/>
      <c r="AI20" s="37"/>
      <c r="AJ20" s="122"/>
      <c r="AK20" s="37"/>
      <c r="AM20" s="37"/>
      <c r="AN20" s="122"/>
    </row>
    <row r="21" spans="1:51" x14ac:dyDescent="0.3">
      <c r="I21" s="37"/>
      <c r="M21" s="56"/>
      <c r="N21" s="38"/>
      <c r="P21" s="122"/>
      <c r="T21" s="122"/>
      <c r="X21" s="122"/>
      <c r="Y21" s="37"/>
      <c r="AA21" s="37"/>
      <c r="AB21" s="122"/>
      <c r="AC21" s="37"/>
      <c r="AE21" s="37"/>
      <c r="AF21" s="122"/>
      <c r="AG21" s="37"/>
      <c r="AI21" s="37"/>
      <c r="AJ21" s="122"/>
      <c r="AK21" s="37"/>
      <c r="AM21" s="37"/>
      <c r="AN21" s="122"/>
    </row>
    <row r="22" spans="1:51" x14ac:dyDescent="0.3">
      <c r="I22" s="37"/>
      <c r="M22" s="56"/>
      <c r="N22" s="38"/>
      <c r="P22" s="122"/>
      <c r="T22" s="122"/>
      <c r="X22" s="122"/>
      <c r="Y22" s="37"/>
      <c r="AA22" s="37"/>
      <c r="AB22" s="122"/>
      <c r="AC22" s="37"/>
      <c r="AE22" s="37"/>
      <c r="AF22" s="122"/>
      <c r="AG22" s="37"/>
      <c r="AI22" s="37"/>
      <c r="AJ22" s="122"/>
      <c r="AK22" s="37"/>
      <c r="AM22" s="37"/>
      <c r="AN22" s="122"/>
    </row>
    <row r="23" spans="1:51" x14ac:dyDescent="0.3">
      <c r="M23" s="115"/>
      <c r="N23" s="123"/>
      <c r="P23" s="122"/>
      <c r="T23" s="122"/>
      <c r="X23" s="122"/>
      <c r="Y23" s="37"/>
      <c r="AA23" s="37"/>
      <c r="AB23" s="122"/>
      <c r="AC23" s="37"/>
      <c r="AE23" s="37"/>
      <c r="AF23" s="122"/>
      <c r="AG23" s="37"/>
      <c r="AI23" s="37"/>
      <c r="AJ23" s="122"/>
      <c r="AK23" s="37"/>
      <c r="AM23" s="37"/>
      <c r="AN23" s="122"/>
    </row>
    <row r="24" spans="1:51" x14ac:dyDescent="0.3">
      <c r="M24" s="115"/>
      <c r="N24" s="116"/>
      <c r="P24" s="122"/>
      <c r="T24" s="122"/>
      <c r="X24" s="122"/>
      <c r="Y24" s="37"/>
      <c r="AA24" s="37"/>
      <c r="AB24" s="122"/>
      <c r="AC24" s="37"/>
      <c r="AE24" s="37"/>
      <c r="AF24" s="122"/>
      <c r="AG24" s="37"/>
      <c r="AI24" s="37"/>
      <c r="AJ24" s="122"/>
      <c r="AK24" s="37"/>
      <c r="AM24" s="37"/>
      <c r="AN24" s="122"/>
    </row>
    <row r="25" spans="1:51" x14ac:dyDescent="0.3">
      <c r="M25" s="115"/>
      <c r="N25" s="116"/>
      <c r="P25" s="122"/>
      <c r="T25" s="122"/>
      <c r="X25" s="122"/>
      <c r="Y25" s="37"/>
      <c r="AA25" s="37"/>
      <c r="AB25" s="122"/>
      <c r="AC25" s="37"/>
      <c r="AE25" s="37"/>
      <c r="AF25" s="122"/>
      <c r="AG25" s="37"/>
      <c r="AI25" s="37"/>
      <c r="AJ25" s="122"/>
      <c r="AK25" s="37"/>
      <c r="AM25" s="37"/>
      <c r="AN25" s="122"/>
    </row>
    <row r="26" spans="1:51" x14ac:dyDescent="0.3">
      <c r="M26" s="115"/>
      <c r="N26" s="116"/>
      <c r="P26" s="122"/>
      <c r="T26" s="122"/>
      <c r="X26" s="122"/>
      <c r="Y26" s="37"/>
      <c r="AA26" s="37"/>
      <c r="AB26" s="122"/>
      <c r="AC26" s="37"/>
      <c r="AE26" s="37"/>
      <c r="AF26" s="122"/>
      <c r="AG26" s="37"/>
      <c r="AI26" s="37"/>
      <c r="AJ26" s="122"/>
      <c r="AK26" s="37"/>
      <c r="AM26" s="37"/>
      <c r="AN26" s="122"/>
    </row>
    <row r="27" spans="1:51" s="77" customFormat="1" x14ac:dyDescent="0.3">
      <c r="A27" s="81" t="s">
        <v>51</v>
      </c>
      <c r="B27" s="75">
        <f>SUM(B2:B26)</f>
        <v>0</v>
      </c>
      <c r="D27" s="121"/>
      <c r="F27" s="76">
        <f>SUM(F2:F26)</f>
        <v>0</v>
      </c>
      <c r="H27" s="121"/>
      <c r="J27" s="75">
        <f>SUM(J2:J26)</f>
        <v>0</v>
      </c>
      <c r="L27" s="121"/>
      <c r="M27" s="56"/>
      <c r="N27" s="75"/>
      <c r="O27" s="37"/>
      <c r="P27" s="121"/>
      <c r="R27" s="76">
        <f>SUM(R2:R26)</f>
        <v>0</v>
      </c>
      <c r="T27" s="121"/>
      <c r="V27" s="76">
        <f>SUM(V2:V26)</f>
        <v>0</v>
      </c>
      <c r="X27" s="121"/>
      <c r="Z27" s="75">
        <f>SUM(Z2:Z26)</f>
        <v>0</v>
      </c>
      <c r="AB27" s="121"/>
      <c r="AC27" s="37"/>
      <c r="AD27" s="77">
        <f>SUM(AD2:AD26)</f>
        <v>3417.54</v>
      </c>
      <c r="AE27" s="37"/>
      <c r="AF27" s="121"/>
      <c r="AG27" s="37"/>
      <c r="AH27" s="77">
        <f>SUM(AH2:AH26)</f>
        <v>0</v>
      </c>
      <c r="AI27" s="37"/>
      <c r="AJ27" s="121"/>
      <c r="AL27" s="82">
        <f>SUM(AL2:AL26)</f>
        <v>0</v>
      </c>
      <c r="AN27" s="121"/>
      <c r="AP27" s="76">
        <f>SUM(AP2:AP26)</f>
        <v>0</v>
      </c>
      <c r="AR27" s="121"/>
      <c r="AT27" s="79">
        <f>SUM(AT2:AT26)</f>
        <v>0</v>
      </c>
      <c r="AV27" s="121"/>
      <c r="AW27" s="56"/>
      <c r="AX27" s="78">
        <f>SUM(AX2:AX26)</f>
        <v>0</v>
      </c>
      <c r="AY27" s="56"/>
    </row>
    <row r="28" spans="1:51" x14ac:dyDescent="0.3">
      <c r="N28" s="77">
        <f>SUM(N2:N25)</f>
        <v>283621.46999999991</v>
      </c>
      <c r="P28" s="122"/>
      <c r="T28" s="122"/>
      <c r="X28" s="122"/>
      <c r="Y28" s="37"/>
      <c r="AA28" s="37"/>
      <c r="AB28" s="122"/>
      <c r="AC28" s="77"/>
      <c r="AE28" s="77"/>
      <c r="AF28" s="122"/>
      <c r="AG28" s="77"/>
      <c r="AI28" s="77"/>
      <c r="AJ28" s="122"/>
      <c r="AK28" s="37"/>
      <c r="AM28" s="37"/>
      <c r="AN28" s="122"/>
    </row>
    <row r="29" spans="1:51" x14ac:dyDescent="0.3">
      <c r="P29" s="122"/>
      <c r="T29" s="122"/>
      <c r="X29" s="122"/>
      <c r="Y29" s="37"/>
      <c r="AA29" s="37"/>
      <c r="AB29" s="122"/>
      <c r="AC29" s="37"/>
      <c r="AE29" s="37"/>
      <c r="AF29" s="122"/>
      <c r="AG29" s="37"/>
      <c r="AI29" s="37"/>
      <c r="AJ29" s="122"/>
      <c r="AK29" s="37"/>
      <c r="AM29" s="37"/>
      <c r="AN29" s="122"/>
    </row>
    <row r="30" spans="1:51" x14ac:dyDescent="0.3">
      <c r="P30" s="122"/>
      <c r="T30" s="122"/>
      <c r="X30" s="122"/>
      <c r="Y30" s="37"/>
      <c r="AA30" s="37"/>
      <c r="AB30" s="122"/>
      <c r="AC30" s="37"/>
      <c r="AE30" s="37"/>
      <c r="AF30" s="122"/>
      <c r="AG30" s="37"/>
      <c r="AI30" s="37"/>
      <c r="AJ30" s="122"/>
      <c r="AK30" s="37"/>
      <c r="AM30" s="37"/>
      <c r="AN30" s="122"/>
    </row>
    <row r="31" spans="1:51" x14ac:dyDescent="0.3">
      <c r="M31" s="56"/>
      <c r="N31" s="56"/>
      <c r="AC31" s="37"/>
      <c r="AE31" s="37"/>
      <c r="AG31" s="37"/>
      <c r="AI31" s="37"/>
    </row>
    <row r="32" spans="1:51" x14ac:dyDescent="0.3">
      <c r="M32" s="56"/>
      <c r="N32" s="56"/>
    </row>
    <row r="33" spans="13:13" x14ac:dyDescent="0.3">
      <c r="M33" s="56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3" workbookViewId="0">
      <selection activeCell="I32" sqref="I32"/>
    </sheetView>
  </sheetViews>
  <sheetFormatPr defaultColWidth="9.109375" defaultRowHeight="14.4" x14ac:dyDescent="0.3"/>
  <cols>
    <col min="1" max="1" width="41.88671875" style="56" customWidth="1"/>
    <col min="2" max="2" width="15" style="50" bestFit="1" customWidth="1"/>
    <col min="3" max="3" width="12.109375" style="57" bestFit="1" customWidth="1"/>
    <col min="4" max="4" width="18.109375" style="57" customWidth="1"/>
    <col min="5" max="5" width="14.88671875" style="57" customWidth="1"/>
    <col min="6" max="6" width="11.5546875" style="57" customWidth="1"/>
    <col min="7" max="7" width="5.44140625" style="57" bestFit="1" customWidth="1"/>
    <col min="8" max="8" width="15.109375" style="58" bestFit="1" customWidth="1"/>
    <col min="9" max="9" width="9.109375" style="42" bestFit="1" customWidth="1"/>
    <col min="10" max="10" width="26.109375" style="42" customWidth="1"/>
    <col min="11" max="11" width="14.88671875" style="42" customWidth="1"/>
    <col min="12" max="12" width="10.109375" style="42" bestFit="1" customWidth="1"/>
    <col min="13" max="13" width="13.5546875" style="57" bestFit="1" customWidth="1"/>
    <col min="14" max="14" width="15.109375" style="61" bestFit="1" customWidth="1"/>
    <col min="15" max="16384" width="9.109375" style="42"/>
  </cols>
  <sheetData>
    <row r="1" spans="1:15" x14ac:dyDescent="0.3">
      <c r="A1" s="1" t="s">
        <v>13</v>
      </c>
      <c r="B1" s="43" t="s">
        <v>34</v>
      </c>
      <c r="C1" s="44" t="s">
        <v>37</v>
      </c>
      <c r="D1" s="45" t="s">
        <v>38</v>
      </c>
      <c r="E1" s="46" t="s">
        <v>39</v>
      </c>
      <c r="F1" s="47" t="s">
        <v>40</v>
      </c>
      <c r="G1" s="47"/>
      <c r="H1" s="48" t="s">
        <v>36</v>
      </c>
      <c r="I1" s="44" t="s">
        <v>37</v>
      </c>
      <c r="J1" s="45" t="s">
        <v>38</v>
      </c>
      <c r="K1" s="46" t="s">
        <v>39</v>
      </c>
      <c r="L1" s="47" t="s">
        <v>40</v>
      </c>
      <c r="M1" s="61" t="s">
        <v>35</v>
      </c>
      <c r="N1" s="61" t="s">
        <v>46</v>
      </c>
    </row>
    <row r="2" spans="1:15" x14ac:dyDescent="0.3">
      <c r="A2" s="49" t="s">
        <v>19</v>
      </c>
      <c r="B2" s="50">
        <v>29762</v>
      </c>
      <c r="C2" s="114">
        <v>493965</v>
      </c>
      <c r="D2" s="23">
        <v>29762</v>
      </c>
      <c r="E2" s="5">
        <v>44215</v>
      </c>
      <c r="F2" s="51"/>
      <c r="G2" s="51"/>
      <c r="H2" s="50">
        <v>5855</v>
      </c>
      <c r="I2" s="114">
        <v>493965</v>
      </c>
      <c r="J2" s="23">
        <v>5855</v>
      </c>
      <c r="K2" s="5">
        <v>44215</v>
      </c>
      <c r="L2" s="51"/>
      <c r="M2" s="57">
        <f>B2+H2</f>
        <v>35617</v>
      </c>
      <c r="N2" s="61">
        <f>SUM(D2,J2)</f>
        <v>35617</v>
      </c>
    </row>
    <row r="3" spans="1:15" x14ac:dyDescent="0.3">
      <c r="A3" s="3" t="s">
        <v>20</v>
      </c>
      <c r="B3" s="50">
        <v>120297</v>
      </c>
      <c r="C3" s="54" t="s">
        <v>67</v>
      </c>
      <c r="D3" s="54" t="s">
        <v>67</v>
      </c>
      <c r="E3" s="54" t="s">
        <v>67</v>
      </c>
      <c r="F3" s="51"/>
      <c r="G3" s="51"/>
      <c r="H3" s="50">
        <v>5855</v>
      </c>
      <c r="I3" s="114">
        <v>493967</v>
      </c>
      <c r="J3" s="23">
        <v>5855</v>
      </c>
      <c r="K3" s="5">
        <v>44215</v>
      </c>
      <c r="L3" s="51"/>
      <c r="M3" s="57">
        <f t="shared" ref="M3:M17" si="0">B3+H3</f>
        <v>126152</v>
      </c>
      <c r="N3" s="61">
        <f>SUM(D47,J3)</f>
        <v>126152</v>
      </c>
    </row>
    <row r="4" spans="1:15" x14ac:dyDescent="0.3">
      <c r="A4" s="49" t="s">
        <v>21</v>
      </c>
      <c r="B4" s="50">
        <v>113165</v>
      </c>
      <c r="C4" s="114">
        <v>493974</v>
      </c>
      <c r="D4" s="23">
        <v>113165</v>
      </c>
      <c r="E4" s="5">
        <v>44215</v>
      </c>
      <c r="F4" s="51"/>
      <c r="G4" s="51"/>
      <c r="H4" s="50">
        <v>5855</v>
      </c>
      <c r="I4" s="114">
        <v>493974</v>
      </c>
      <c r="J4" s="23">
        <v>5855</v>
      </c>
      <c r="K4" s="5">
        <v>44215</v>
      </c>
      <c r="L4" s="51"/>
      <c r="M4" s="57">
        <f t="shared" si="0"/>
        <v>119020</v>
      </c>
      <c r="N4" s="61">
        <f t="shared" ref="N4:N17" si="1">SUM(D4,J4)</f>
        <v>119020</v>
      </c>
    </row>
    <row r="5" spans="1:15" x14ac:dyDescent="0.3">
      <c r="A5" s="3" t="s">
        <v>22</v>
      </c>
      <c r="B5" s="50">
        <v>29865</v>
      </c>
      <c r="C5" s="114">
        <v>493979</v>
      </c>
      <c r="D5" s="23">
        <v>29865</v>
      </c>
      <c r="E5" s="5">
        <v>44215</v>
      </c>
      <c r="F5" s="51"/>
      <c r="G5" s="51"/>
      <c r="H5" s="50">
        <v>5855</v>
      </c>
      <c r="I5" s="114">
        <v>493979</v>
      </c>
      <c r="J5" s="23">
        <v>5855</v>
      </c>
      <c r="K5" s="5">
        <v>44215</v>
      </c>
      <c r="L5" s="51"/>
      <c r="M5" s="57">
        <f t="shared" si="0"/>
        <v>35720</v>
      </c>
      <c r="N5" s="61">
        <f t="shared" si="1"/>
        <v>35720</v>
      </c>
    </row>
    <row r="6" spans="1:15" x14ac:dyDescent="0.3">
      <c r="A6" s="3" t="s">
        <v>23</v>
      </c>
      <c r="B6" s="50">
        <v>50460</v>
      </c>
      <c r="C6" s="114">
        <v>493981</v>
      </c>
      <c r="D6" s="23">
        <v>50460</v>
      </c>
      <c r="E6" s="5">
        <v>44215</v>
      </c>
      <c r="F6" s="51"/>
      <c r="G6" s="51"/>
      <c r="H6" s="50">
        <v>5855</v>
      </c>
      <c r="I6" s="114">
        <v>493981</v>
      </c>
      <c r="J6" s="23">
        <v>5855</v>
      </c>
      <c r="K6" s="5">
        <v>44215</v>
      </c>
      <c r="L6" s="51"/>
      <c r="M6" s="57">
        <f t="shared" si="0"/>
        <v>56315</v>
      </c>
      <c r="N6" s="61">
        <f t="shared" si="1"/>
        <v>56315</v>
      </c>
    </row>
    <row r="7" spans="1:15" x14ac:dyDescent="0.3">
      <c r="A7" s="3" t="s">
        <v>24</v>
      </c>
      <c r="B7" s="50">
        <v>19032</v>
      </c>
      <c r="C7" s="114">
        <v>493982</v>
      </c>
      <c r="D7" s="23">
        <v>19032</v>
      </c>
      <c r="E7" s="5">
        <v>44215</v>
      </c>
      <c r="F7" s="51"/>
      <c r="G7" s="51"/>
      <c r="H7" s="50">
        <v>5855</v>
      </c>
      <c r="I7" s="114">
        <v>493982</v>
      </c>
      <c r="J7" s="23">
        <v>5855</v>
      </c>
      <c r="K7" s="5">
        <v>44215</v>
      </c>
      <c r="L7" s="51"/>
      <c r="M7" s="57">
        <f t="shared" si="0"/>
        <v>24887</v>
      </c>
      <c r="N7" s="61">
        <f t="shared" si="1"/>
        <v>24887</v>
      </c>
    </row>
    <row r="8" spans="1:15" x14ac:dyDescent="0.3">
      <c r="A8" s="3" t="s">
        <v>25</v>
      </c>
      <c r="B8" s="50">
        <v>140190</v>
      </c>
      <c r="C8" s="114">
        <v>493984</v>
      </c>
      <c r="D8" s="23">
        <v>140190</v>
      </c>
      <c r="E8" s="5">
        <v>44215</v>
      </c>
      <c r="F8" s="51"/>
      <c r="G8" s="51"/>
      <c r="H8" s="50">
        <v>5855</v>
      </c>
      <c r="I8" s="114">
        <v>493984</v>
      </c>
      <c r="J8" s="23">
        <v>5855</v>
      </c>
      <c r="K8" s="5">
        <v>44215</v>
      </c>
      <c r="L8" s="51"/>
      <c r="M8" s="57">
        <f t="shared" si="0"/>
        <v>146045</v>
      </c>
      <c r="N8" s="61">
        <f t="shared" si="1"/>
        <v>146045</v>
      </c>
    </row>
    <row r="9" spans="1:15" x14ac:dyDescent="0.3">
      <c r="A9" s="49" t="s">
        <v>42</v>
      </c>
      <c r="B9" s="50">
        <v>92306</v>
      </c>
      <c r="C9" s="114">
        <v>493985</v>
      </c>
      <c r="D9" s="23">
        <v>92306</v>
      </c>
      <c r="E9" s="5">
        <v>44215</v>
      </c>
      <c r="F9" s="51"/>
      <c r="G9" s="51"/>
      <c r="H9" s="50">
        <v>5855</v>
      </c>
      <c r="I9" s="114">
        <v>493985</v>
      </c>
      <c r="J9" s="23">
        <v>5855</v>
      </c>
      <c r="K9" s="5">
        <v>44215</v>
      </c>
      <c r="L9" s="51"/>
      <c r="M9" s="57">
        <f t="shared" si="0"/>
        <v>98161</v>
      </c>
      <c r="N9" s="61">
        <f t="shared" si="1"/>
        <v>98161</v>
      </c>
    </row>
    <row r="10" spans="1:15" ht="28.8" x14ac:dyDescent="0.3">
      <c r="A10" s="3" t="s">
        <v>26</v>
      </c>
      <c r="B10" s="50">
        <v>87678</v>
      </c>
      <c r="C10" s="114">
        <v>493989</v>
      </c>
      <c r="D10" s="23">
        <v>87678</v>
      </c>
      <c r="E10" s="5">
        <v>44215</v>
      </c>
      <c r="F10" s="51"/>
      <c r="G10" s="51"/>
      <c r="H10" s="50">
        <v>5855</v>
      </c>
      <c r="I10" s="114">
        <v>493989</v>
      </c>
      <c r="J10" s="23">
        <v>5855</v>
      </c>
      <c r="K10" s="5">
        <v>44215</v>
      </c>
      <c r="L10" s="51"/>
      <c r="M10" s="57">
        <f t="shared" si="0"/>
        <v>93533</v>
      </c>
      <c r="N10" s="61">
        <f t="shared" si="1"/>
        <v>93533</v>
      </c>
    </row>
    <row r="11" spans="1:15" x14ac:dyDescent="0.3">
      <c r="A11" s="3" t="s">
        <v>27</v>
      </c>
      <c r="B11" s="50">
        <v>40224</v>
      </c>
      <c r="C11" s="114">
        <v>493990</v>
      </c>
      <c r="D11" s="23">
        <v>40224</v>
      </c>
      <c r="E11" s="5">
        <v>44215</v>
      </c>
      <c r="F11" s="51"/>
      <c r="G11" s="51"/>
      <c r="H11" s="50">
        <v>5855</v>
      </c>
      <c r="I11" s="114">
        <v>493990</v>
      </c>
      <c r="J11" s="23">
        <v>5855</v>
      </c>
      <c r="K11" s="5">
        <v>44215</v>
      </c>
      <c r="L11" s="51"/>
      <c r="M11" s="57">
        <f t="shared" si="0"/>
        <v>46079</v>
      </c>
      <c r="N11" s="61">
        <f t="shared" si="1"/>
        <v>46079</v>
      </c>
      <c r="O11" s="55"/>
    </row>
    <row r="12" spans="1:15" x14ac:dyDescent="0.3">
      <c r="A12" s="3" t="s">
        <v>28</v>
      </c>
      <c r="B12" s="50">
        <v>55522</v>
      </c>
      <c r="C12" s="114">
        <v>493992</v>
      </c>
      <c r="D12" s="23">
        <v>55522</v>
      </c>
      <c r="E12" s="5">
        <v>44215</v>
      </c>
      <c r="F12" s="51"/>
      <c r="G12" s="51"/>
      <c r="H12" s="50">
        <v>5855</v>
      </c>
      <c r="I12" s="114">
        <v>493992</v>
      </c>
      <c r="J12" s="23">
        <v>5855</v>
      </c>
      <c r="K12" s="5">
        <v>44215</v>
      </c>
      <c r="L12" s="51"/>
      <c r="M12" s="57">
        <f t="shared" si="0"/>
        <v>61377</v>
      </c>
      <c r="N12" s="61">
        <f t="shared" si="1"/>
        <v>61377</v>
      </c>
    </row>
    <row r="13" spans="1:15" x14ac:dyDescent="0.3">
      <c r="A13" s="3" t="s">
        <v>29</v>
      </c>
      <c r="B13" s="50">
        <v>274348</v>
      </c>
      <c r="C13" s="114">
        <v>493996</v>
      </c>
      <c r="D13" s="23">
        <v>274348</v>
      </c>
      <c r="E13" s="5">
        <v>44215</v>
      </c>
      <c r="F13" s="51"/>
      <c r="G13" s="51"/>
      <c r="H13" s="50">
        <v>5855</v>
      </c>
      <c r="I13" s="114">
        <v>493996</v>
      </c>
      <c r="J13" s="23">
        <v>5855</v>
      </c>
      <c r="K13" s="5">
        <v>44215</v>
      </c>
      <c r="L13" s="51"/>
      <c r="M13" s="57">
        <f t="shared" si="0"/>
        <v>280203</v>
      </c>
      <c r="N13" s="61">
        <f t="shared" si="1"/>
        <v>280203</v>
      </c>
    </row>
    <row r="14" spans="1:15" x14ac:dyDescent="0.3">
      <c r="A14" s="3" t="s">
        <v>30</v>
      </c>
      <c r="B14" s="50">
        <v>27649</v>
      </c>
      <c r="C14" s="114">
        <v>493997</v>
      </c>
      <c r="D14" s="23">
        <v>27649</v>
      </c>
      <c r="E14" s="5">
        <v>44215</v>
      </c>
      <c r="F14" s="51"/>
      <c r="G14" s="51"/>
      <c r="H14" s="50">
        <v>5855</v>
      </c>
      <c r="I14" s="114">
        <v>493997</v>
      </c>
      <c r="J14" s="23">
        <v>5855</v>
      </c>
      <c r="K14" s="5">
        <v>44215</v>
      </c>
      <c r="L14" s="51"/>
      <c r="M14" s="57">
        <f t="shared" si="0"/>
        <v>33504</v>
      </c>
      <c r="N14" s="61">
        <f t="shared" si="1"/>
        <v>33504</v>
      </c>
    </row>
    <row r="15" spans="1:15" x14ac:dyDescent="0.3">
      <c r="A15" s="3" t="s">
        <v>31</v>
      </c>
      <c r="B15" s="50">
        <v>63884</v>
      </c>
      <c r="C15" s="114">
        <v>494001</v>
      </c>
      <c r="D15" s="23">
        <v>63884</v>
      </c>
      <c r="E15" s="5">
        <v>44215</v>
      </c>
      <c r="F15" s="51"/>
      <c r="G15" s="51"/>
      <c r="H15" s="50">
        <v>5855</v>
      </c>
      <c r="I15" s="114">
        <v>494001</v>
      </c>
      <c r="J15" s="23">
        <v>5855</v>
      </c>
      <c r="K15" s="5">
        <v>44215</v>
      </c>
      <c r="L15" s="51"/>
      <c r="M15" s="57">
        <f t="shared" si="0"/>
        <v>69739</v>
      </c>
      <c r="N15" s="61">
        <f t="shared" si="1"/>
        <v>69739</v>
      </c>
    </row>
    <row r="16" spans="1:15" x14ac:dyDescent="0.3">
      <c r="A16" s="3" t="s">
        <v>32</v>
      </c>
      <c r="B16" s="50">
        <v>67986</v>
      </c>
      <c r="C16" s="114">
        <v>494002</v>
      </c>
      <c r="D16" s="23">
        <v>67986</v>
      </c>
      <c r="E16" s="5">
        <v>44215</v>
      </c>
      <c r="F16" s="51"/>
      <c r="G16" s="51"/>
      <c r="H16" s="50">
        <v>5855</v>
      </c>
      <c r="I16" s="114">
        <v>494002</v>
      </c>
      <c r="J16" s="23">
        <v>5855</v>
      </c>
      <c r="K16" s="5">
        <v>44215</v>
      </c>
      <c r="L16" s="51"/>
      <c r="M16" s="57">
        <f t="shared" si="0"/>
        <v>73841</v>
      </c>
      <c r="N16" s="61">
        <f t="shared" si="1"/>
        <v>73841</v>
      </c>
    </row>
    <row r="17" spans="1:14" ht="28.8" x14ac:dyDescent="0.3">
      <c r="A17" s="4" t="s">
        <v>33</v>
      </c>
      <c r="B17" s="50">
        <v>61856</v>
      </c>
      <c r="C17" s="114">
        <v>494003</v>
      </c>
      <c r="D17" s="23">
        <v>61856</v>
      </c>
      <c r="E17" s="5">
        <v>44215</v>
      </c>
      <c r="F17" s="51"/>
      <c r="G17" s="51"/>
      <c r="H17" s="50">
        <v>5855</v>
      </c>
      <c r="I17" s="114">
        <v>494003</v>
      </c>
      <c r="J17" s="23">
        <v>5855</v>
      </c>
      <c r="K17" s="5">
        <v>44215</v>
      </c>
      <c r="L17" s="51"/>
      <c r="M17" s="57">
        <f t="shared" si="0"/>
        <v>67711</v>
      </c>
      <c r="N17" s="61">
        <f t="shared" si="1"/>
        <v>67711</v>
      </c>
    </row>
    <row r="18" spans="1:14" x14ac:dyDescent="0.3">
      <c r="B18" s="50">
        <f>SUM(B2:B17)</f>
        <v>1274224</v>
      </c>
      <c r="D18" s="50">
        <f>SUM(D2:D17,D47)</f>
        <v>1274224</v>
      </c>
      <c r="H18" s="58">
        <f>SUM(H2:H17)</f>
        <v>93680</v>
      </c>
      <c r="I18" s="52"/>
      <c r="J18" s="50">
        <f>SUM(J2:J17)</f>
        <v>93680</v>
      </c>
      <c r="K18" s="52"/>
      <c r="L18" s="52"/>
      <c r="M18" s="50">
        <f>B18+H18</f>
        <v>1367904</v>
      </c>
      <c r="N18" s="61">
        <f>SUM(N2:N17)</f>
        <v>1367904</v>
      </c>
    </row>
    <row r="21" spans="1:14" x14ac:dyDescent="0.3">
      <c r="A21" s="40" t="s">
        <v>45</v>
      </c>
      <c r="C21" s="44" t="s">
        <v>37</v>
      </c>
      <c r="D21" s="45" t="s">
        <v>38</v>
      </c>
      <c r="E21" s="46" t="s">
        <v>39</v>
      </c>
      <c r="F21" s="47" t="s">
        <v>40</v>
      </c>
      <c r="G21" s="47"/>
    </row>
    <row r="22" spans="1:14" x14ac:dyDescent="0.3">
      <c r="A22" s="34" t="s">
        <v>95</v>
      </c>
      <c r="B22" s="50">
        <v>839</v>
      </c>
      <c r="C22" s="114">
        <v>493964</v>
      </c>
      <c r="D22" s="23">
        <v>839</v>
      </c>
      <c r="E22" s="5">
        <v>44215</v>
      </c>
      <c r="F22" s="51"/>
      <c r="G22" s="51"/>
    </row>
    <row r="23" spans="1:14" x14ac:dyDescent="0.3">
      <c r="A23" s="34" t="s">
        <v>96</v>
      </c>
      <c r="B23" s="50">
        <v>287</v>
      </c>
      <c r="C23" s="114">
        <v>493966</v>
      </c>
      <c r="D23" s="23">
        <v>287</v>
      </c>
      <c r="E23" s="5">
        <v>44215</v>
      </c>
      <c r="F23" s="51"/>
      <c r="G23" s="51"/>
    </row>
    <row r="24" spans="1:14" x14ac:dyDescent="0.3">
      <c r="A24" s="34" t="s">
        <v>97</v>
      </c>
      <c r="B24" s="50">
        <v>6024</v>
      </c>
      <c r="C24" s="114">
        <v>493968</v>
      </c>
      <c r="D24" s="23">
        <v>6024</v>
      </c>
      <c r="E24" s="5">
        <v>44215</v>
      </c>
      <c r="F24" s="51"/>
      <c r="G24" s="51"/>
      <c r="J24" s="39" t="s">
        <v>43</v>
      </c>
      <c r="K24" s="39">
        <f>SUMIF(F2:F17,"&lt;&gt;",D2:D17)</f>
        <v>0</v>
      </c>
    </row>
    <row r="25" spans="1:14" x14ac:dyDescent="0.3">
      <c r="A25" s="34" t="s">
        <v>98</v>
      </c>
      <c r="B25" s="50">
        <v>254</v>
      </c>
      <c r="C25" s="114">
        <v>493969</v>
      </c>
      <c r="D25" s="23">
        <v>254</v>
      </c>
      <c r="E25" s="5">
        <v>44215</v>
      </c>
      <c r="F25" s="51"/>
      <c r="G25" s="51"/>
      <c r="J25" s="39" t="s">
        <v>36</v>
      </c>
      <c r="K25" s="39">
        <f>SUMIF(L2:L17,"&lt;&gt;",J2:J17)</f>
        <v>0</v>
      </c>
    </row>
    <row r="26" spans="1:14" x14ac:dyDescent="0.3">
      <c r="A26" s="34" t="s">
        <v>99</v>
      </c>
      <c r="B26" s="50">
        <v>3027</v>
      </c>
      <c r="C26" s="114">
        <v>493970</v>
      </c>
      <c r="D26" s="23">
        <v>3027</v>
      </c>
      <c r="E26" s="5">
        <v>44215</v>
      </c>
      <c r="F26" s="51"/>
      <c r="G26" s="51"/>
      <c r="J26" s="39" t="s">
        <v>44</v>
      </c>
      <c r="K26" s="39" t="e">
        <f>SUMIF(F22:F46,"&lt;&gt;",#REF!)</f>
        <v>#REF!</v>
      </c>
    </row>
    <row r="27" spans="1:14" x14ac:dyDescent="0.3">
      <c r="A27" s="34" t="s">
        <v>100</v>
      </c>
      <c r="B27" s="50">
        <v>3089</v>
      </c>
      <c r="C27" s="114">
        <v>493971</v>
      </c>
      <c r="D27" s="23">
        <v>3089</v>
      </c>
      <c r="E27" s="5">
        <v>44215</v>
      </c>
      <c r="F27" s="51"/>
      <c r="G27" s="51"/>
      <c r="J27" s="59" t="s">
        <v>41</v>
      </c>
      <c r="K27" s="59" t="e">
        <f>SUM(K24:K26)</f>
        <v>#REF!</v>
      </c>
    </row>
    <row r="28" spans="1:14" x14ac:dyDescent="0.3">
      <c r="A28" s="34" t="s">
        <v>101</v>
      </c>
      <c r="B28" s="50">
        <v>823</v>
      </c>
      <c r="C28" s="114">
        <v>493972</v>
      </c>
      <c r="D28" s="23">
        <v>823</v>
      </c>
      <c r="E28" s="5">
        <v>44215</v>
      </c>
      <c r="F28" s="51"/>
      <c r="G28" s="51"/>
    </row>
    <row r="29" spans="1:14" x14ac:dyDescent="0.3">
      <c r="A29" s="34" t="s">
        <v>102</v>
      </c>
      <c r="B29" s="50">
        <v>2048</v>
      </c>
      <c r="C29" s="114">
        <v>493973</v>
      </c>
      <c r="D29" s="23">
        <v>2048</v>
      </c>
      <c r="E29" s="5">
        <v>44215</v>
      </c>
      <c r="F29" s="51"/>
      <c r="G29" s="51"/>
    </row>
    <row r="30" spans="1:14" x14ac:dyDescent="0.3">
      <c r="A30" s="34" t="s">
        <v>103</v>
      </c>
      <c r="B30" s="50">
        <v>2294</v>
      </c>
      <c r="C30" s="114">
        <v>493975</v>
      </c>
      <c r="D30" s="23">
        <v>2294</v>
      </c>
      <c r="E30" s="5">
        <v>44215</v>
      </c>
      <c r="F30" s="51"/>
      <c r="G30" s="51"/>
    </row>
    <row r="31" spans="1:14" x14ac:dyDescent="0.3">
      <c r="A31" s="34" t="s">
        <v>104</v>
      </c>
      <c r="B31" s="50">
        <v>1534</v>
      </c>
      <c r="C31" s="114">
        <v>493976</v>
      </c>
      <c r="D31" s="23">
        <v>1534</v>
      </c>
      <c r="E31" s="5">
        <v>44215</v>
      </c>
      <c r="F31" s="51"/>
      <c r="G31" s="51"/>
    </row>
    <row r="32" spans="1:14" x14ac:dyDescent="0.3">
      <c r="A32" s="34" t="s">
        <v>105</v>
      </c>
      <c r="B32" s="50">
        <v>584</v>
      </c>
      <c r="C32" s="114">
        <v>493977</v>
      </c>
      <c r="D32" s="23">
        <v>584</v>
      </c>
      <c r="E32" s="5">
        <v>44215</v>
      </c>
      <c r="F32" s="51"/>
      <c r="G32" s="51"/>
    </row>
    <row r="33" spans="1:14" x14ac:dyDescent="0.3">
      <c r="A33" s="34" t="s">
        <v>106</v>
      </c>
      <c r="B33" s="50">
        <v>610</v>
      </c>
      <c r="C33" s="114">
        <v>493978</v>
      </c>
      <c r="D33" s="23">
        <v>610</v>
      </c>
      <c r="E33" s="5">
        <v>44215</v>
      </c>
      <c r="F33" s="51"/>
      <c r="G33" s="51"/>
    </row>
    <row r="34" spans="1:14" x14ac:dyDescent="0.3">
      <c r="A34" s="34" t="s">
        <v>107</v>
      </c>
      <c r="B34" s="50">
        <v>1448</v>
      </c>
      <c r="C34" s="114">
        <v>493980</v>
      </c>
      <c r="D34" s="23">
        <v>1448</v>
      </c>
      <c r="E34" s="5">
        <v>44215</v>
      </c>
      <c r="F34" s="51"/>
      <c r="G34" s="51"/>
    </row>
    <row r="35" spans="1:14" x14ac:dyDescent="0.3">
      <c r="A35" s="34" t="s">
        <v>108</v>
      </c>
      <c r="B35" s="50">
        <v>5401</v>
      </c>
      <c r="C35" s="114">
        <v>493983</v>
      </c>
      <c r="D35" s="23">
        <v>5401</v>
      </c>
      <c r="E35" s="5">
        <v>44215</v>
      </c>
      <c r="F35" s="51"/>
      <c r="G35" s="51"/>
    </row>
    <row r="36" spans="1:14" x14ac:dyDescent="0.3">
      <c r="A36" s="34" t="s">
        <v>109</v>
      </c>
      <c r="B36" s="50">
        <v>3145</v>
      </c>
      <c r="C36" s="114">
        <v>493986</v>
      </c>
      <c r="D36" s="23">
        <v>3145</v>
      </c>
      <c r="E36" s="5">
        <v>44215</v>
      </c>
      <c r="F36" s="51"/>
      <c r="G36" s="51"/>
    </row>
    <row r="37" spans="1:14" x14ac:dyDescent="0.3">
      <c r="A37" s="34" t="s">
        <v>110</v>
      </c>
      <c r="B37" s="50">
        <v>3575</v>
      </c>
      <c r="C37" s="114">
        <v>493987</v>
      </c>
      <c r="D37" s="23">
        <v>3575</v>
      </c>
      <c r="E37" s="5">
        <v>44215</v>
      </c>
      <c r="F37" s="51"/>
      <c r="G37" s="51"/>
    </row>
    <row r="38" spans="1:14" x14ac:dyDescent="0.3">
      <c r="A38" s="34" t="s">
        <v>111</v>
      </c>
      <c r="B38" s="50">
        <v>5639</v>
      </c>
      <c r="C38" s="114">
        <v>493988</v>
      </c>
      <c r="D38" s="23">
        <v>5639</v>
      </c>
      <c r="E38" s="5">
        <v>44215</v>
      </c>
      <c r="F38" s="51"/>
      <c r="G38" s="51"/>
    </row>
    <row r="39" spans="1:14" x14ac:dyDescent="0.3">
      <c r="A39" s="34" t="s">
        <v>112</v>
      </c>
      <c r="B39" s="50">
        <v>3581</v>
      </c>
      <c r="C39" s="114">
        <v>493991</v>
      </c>
      <c r="D39" s="23">
        <v>3581</v>
      </c>
      <c r="E39" s="5">
        <v>44215</v>
      </c>
      <c r="F39" s="51"/>
      <c r="G39" s="51"/>
    </row>
    <row r="40" spans="1:14" x14ac:dyDescent="0.3">
      <c r="A40" s="34" t="s">
        <v>113</v>
      </c>
      <c r="B40" s="50">
        <v>3102</v>
      </c>
      <c r="C40" s="114">
        <v>493993</v>
      </c>
      <c r="D40" s="23">
        <v>3102</v>
      </c>
      <c r="E40" s="5">
        <v>44215</v>
      </c>
      <c r="F40" s="51"/>
      <c r="G40" s="51"/>
    </row>
    <row r="41" spans="1:14" x14ac:dyDescent="0.3">
      <c r="A41" s="34" t="s">
        <v>114</v>
      </c>
      <c r="B41" s="50">
        <v>3539</v>
      </c>
      <c r="C41" s="114">
        <v>493994</v>
      </c>
      <c r="D41" s="23">
        <v>3539</v>
      </c>
      <c r="E41" s="5">
        <v>44215</v>
      </c>
      <c r="F41" s="51"/>
      <c r="G41" s="51"/>
    </row>
    <row r="42" spans="1:14" x14ac:dyDescent="0.3">
      <c r="A42" s="34" t="s">
        <v>115</v>
      </c>
      <c r="B42" s="50">
        <v>467</v>
      </c>
      <c r="C42" s="114">
        <v>493995</v>
      </c>
      <c r="D42" s="23">
        <v>467</v>
      </c>
      <c r="E42" s="5">
        <v>44215</v>
      </c>
      <c r="F42" s="51"/>
      <c r="G42" s="51"/>
    </row>
    <row r="43" spans="1:14" x14ac:dyDescent="0.3">
      <c r="A43" s="34" t="s">
        <v>116</v>
      </c>
      <c r="B43" s="50">
        <v>1349</v>
      </c>
      <c r="C43" s="114">
        <v>493998</v>
      </c>
      <c r="D43" s="23">
        <v>1349</v>
      </c>
      <c r="E43" s="5">
        <v>44215</v>
      </c>
      <c r="F43" s="51"/>
      <c r="G43" s="51"/>
    </row>
    <row r="44" spans="1:14" x14ac:dyDescent="0.3">
      <c r="A44" s="34" t="s">
        <v>117</v>
      </c>
      <c r="B44" s="50">
        <v>4247</v>
      </c>
      <c r="C44" s="114">
        <v>493999</v>
      </c>
      <c r="D44" s="23">
        <v>4247</v>
      </c>
      <c r="E44" s="5">
        <v>44215</v>
      </c>
      <c r="F44" s="51"/>
      <c r="G44" s="51"/>
    </row>
    <row r="45" spans="1:14" x14ac:dyDescent="0.3">
      <c r="A45" s="34" t="s">
        <v>118</v>
      </c>
      <c r="B45" s="50">
        <v>12478</v>
      </c>
      <c r="C45" s="114">
        <v>494000</v>
      </c>
      <c r="D45" s="23">
        <v>12478</v>
      </c>
      <c r="E45" s="5">
        <v>44215</v>
      </c>
      <c r="F45" s="51"/>
      <c r="G45" s="51"/>
    </row>
    <row r="46" spans="1:14" x14ac:dyDescent="0.3">
      <c r="A46" s="34" t="s">
        <v>20</v>
      </c>
      <c r="B46" s="50">
        <v>50913</v>
      </c>
      <c r="C46" s="114">
        <v>493967</v>
      </c>
      <c r="D46" s="23">
        <v>50913</v>
      </c>
      <c r="E46" s="5">
        <v>44215</v>
      </c>
      <c r="F46" s="51"/>
      <c r="G46" s="51"/>
    </row>
    <row r="47" spans="1:14" s="41" customFormat="1" x14ac:dyDescent="0.3">
      <c r="A47" s="40" t="s">
        <v>35</v>
      </c>
      <c r="B47" s="60">
        <f t="shared" ref="B47" si="2">SUM(B22:B46)</f>
        <v>120297</v>
      </c>
      <c r="C47" s="60"/>
      <c r="D47" s="60">
        <f>SUM(D22:D46)</f>
        <v>120297</v>
      </c>
      <c r="E47" s="61"/>
      <c r="F47" s="61"/>
      <c r="G47" s="61"/>
      <c r="H47" s="53"/>
      <c r="M47" s="61"/>
      <c r="N47" s="61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zoomScale="90" zoomScaleNormal="90" workbookViewId="0">
      <selection activeCell="C9" sqref="C9"/>
    </sheetView>
  </sheetViews>
  <sheetFormatPr defaultColWidth="8.88671875" defaultRowHeight="14.4" x14ac:dyDescent="0.3"/>
  <cols>
    <col min="1" max="1" width="39.44140625" style="56" customWidth="1"/>
    <col min="2" max="2" width="12" style="76" bestFit="1" customWidth="1"/>
    <col min="3" max="3" width="9.44140625" style="56" bestFit="1" customWidth="1"/>
    <col min="4" max="4" width="11.6640625" style="56" bestFit="1" customWidth="1"/>
    <col min="5" max="5" width="2.88671875" style="120" customWidth="1"/>
    <col min="6" max="6" width="38.44140625" style="56" customWidth="1"/>
    <col min="7" max="7" width="13.5546875" style="56" customWidth="1"/>
    <col min="8" max="8" width="9.44140625" style="56" bestFit="1" customWidth="1"/>
    <col min="9" max="9" width="10.5546875" style="56" bestFit="1" customWidth="1"/>
    <col min="10" max="10" width="2.88671875" style="120" customWidth="1"/>
    <col min="11" max="11" width="38.44140625" style="56" customWidth="1"/>
    <col min="12" max="12" width="13.109375" style="56" bestFit="1" customWidth="1"/>
    <col min="13" max="13" width="9.44140625" style="56" bestFit="1" customWidth="1"/>
    <col min="14" max="14" width="11.6640625" style="56" bestFit="1" customWidth="1"/>
    <col min="15" max="15" width="2.88671875" style="120" customWidth="1"/>
    <col min="16" max="16" width="38.44140625" style="56" customWidth="1"/>
    <col min="17" max="17" width="13.109375" style="56" bestFit="1" customWidth="1"/>
    <col min="18" max="18" width="9.44140625" style="56" bestFit="1" customWidth="1"/>
    <col min="19" max="19" width="11.6640625" style="56" bestFit="1" customWidth="1"/>
    <col min="20" max="20" width="2.88671875" style="120" customWidth="1"/>
    <col min="21" max="21" width="34.77734375" style="56" customWidth="1"/>
    <col min="22" max="16384" width="8.88671875" style="56"/>
  </cols>
  <sheetData>
    <row r="1" spans="1:24" x14ac:dyDescent="0.3">
      <c r="A1" s="70" t="s">
        <v>85</v>
      </c>
      <c r="B1" s="70"/>
      <c r="C1" s="83" t="s">
        <v>64</v>
      </c>
      <c r="D1" s="40" t="s">
        <v>65</v>
      </c>
      <c r="F1" s="70" t="s">
        <v>267</v>
      </c>
      <c r="G1" s="40"/>
      <c r="H1" s="83" t="s">
        <v>64</v>
      </c>
      <c r="I1" s="40" t="s">
        <v>65</v>
      </c>
      <c r="K1" s="70" t="s">
        <v>91</v>
      </c>
      <c r="L1" s="40"/>
      <c r="M1" s="83" t="s">
        <v>64</v>
      </c>
      <c r="N1" s="40" t="s">
        <v>65</v>
      </c>
      <c r="P1" s="70" t="s">
        <v>94</v>
      </c>
      <c r="Q1" s="40"/>
      <c r="R1" s="83" t="s">
        <v>64</v>
      </c>
      <c r="S1" s="40" t="s">
        <v>65</v>
      </c>
      <c r="U1" s="70" t="s">
        <v>66</v>
      </c>
      <c r="V1" s="40"/>
      <c r="W1" s="83" t="s">
        <v>64</v>
      </c>
      <c r="X1" s="40" t="s">
        <v>65</v>
      </c>
    </row>
    <row r="2" spans="1:24" ht="28.8" x14ac:dyDescent="0.3">
      <c r="A2" s="139" t="s">
        <v>269</v>
      </c>
      <c r="B2" s="38">
        <v>18.71</v>
      </c>
      <c r="C2" s="84">
        <v>493897</v>
      </c>
      <c r="D2" s="37">
        <v>44182</v>
      </c>
      <c r="G2" s="38"/>
      <c r="H2" s="84"/>
      <c r="I2" s="37"/>
      <c r="L2" s="38"/>
      <c r="N2" s="37"/>
      <c r="Q2" s="38"/>
      <c r="S2" s="37"/>
    </row>
    <row r="3" spans="1:24" ht="43.2" x14ac:dyDescent="0.3">
      <c r="A3" s="139" t="s">
        <v>270</v>
      </c>
      <c r="B3" s="38">
        <v>47.25</v>
      </c>
      <c r="C3" s="84" t="s">
        <v>271</v>
      </c>
      <c r="D3" s="37">
        <v>44204</v>
      </c>
      <c r="G3" s="38"/>
      <c r="H3" s="84"/>
      <c r="I3" s="37"/>
      <c r="L3" s="38"/>
      <c r="M3" s="84"/>
      <c r="N3" s="37"/>
      <c r="Q3" s="38"/>
      <c r="R3" s="84"/>
      <c r="S3" s="37"/>
    </row>
    <row r="4" spans="1:24" ht="43.2" x14ac:dyDescent="0.3">
      <c r="A4" s="139" t="s">
        <v>272</v>
      </c>
      <c r="B4" s="38">
        <v>11.46</v>
      </c>
      <c r="C4" s="84" t="s">
        <v>273</v>
      </c>
      <c r="D4" s="37">
        <v>44204</v>
      </c>
      <c r="G4" s="38"/>
      <c r="H4" s="84"/>
      <c r="I4" s="37"/>
      <c r="L4" s="38"/>
      <c r="M4" s="84"/>
      <c r="N4" s="37"/>
      <c r="Q4" s="38"/>
      <c r="R4" s="84"/>
      <c r="S4" s="37"/>
    </row>
    <row r="5" spans="1:24" ht="43.2" x14ac:dyDescent="0.3">
      <c r="A5" s="139" t="s">
        <v>274</v>
      </c>
      <c r="B5" s="38">
        <v>32.54</v>
      </c>
      <c r="C5" s="84" t="s">
        <v>275</v>
      </c>
      <c r="D5" s="37">
        <v>44204</v>
      </c>
      <c r="G5" s="38"/>
      <c r="H5" s="84"/>
      <c r="I5" s="37"/>
      <c r="L5" s="38"/>
      <c r="M5" s="84"/>
      <c r="N5" s="37"/>
      <c r="Q5" s="38"/>
      <c r="R5" s="84"/>
      <c r="S5" s="37"/>
    </row>
    <row r="6" spans="1:24" ht="43.2" x14ac:dyDescent="0.3">
      <c r="A6" s="139" t="s">
        <v>276</v>
      </c>
      <c r="B6" s="38">
        <v>77.88</v>
      </c>
      <c r="C6" s="84" t="s">
        <v>277</v>
      </c>
      <c r="D6" s="37">
        <v>44204</v>
      </c>
      <c r="G6" s="38"/>
      <c r="H6" s="84"/>
      <c r="I6" s="37"/>
      <c r="L6" s="38"/>
      <c r="M6" s="84"/>
      <c r="N6" s="37"/>
      <c r="Q6" s="38"/>
      <c r="R6" s="84"/>
      <c r="S6" s="37"/>
    </row>
    <row r="7" spans="1:24" x14ac:dyDescent="0.3">
      <c r="B7" s="38"/>
      <c r="C7" s="84"/>
      <c r="D7" s="37"/>
      <c r="G7" s="38"/>
      <c r="H7" s="84"/>
      <c r="I7" s="37"/>
      <c r="L7" s="38"/>
      <c r="M7" s="84"/>
      <c r="N7" s="37"/>
      <c r="Q7" s="38"/>
      <c r="R7" s="84"/>
      <c r="S7" s="37"/>
    </row>
    <row r="8" spans="1:24" x14ac:dyDescent="0.3">
      <c r="B8" s="38"/>
      <c r="C8" s="84"/>
      <c r="D8" s="37"/>
      <c r="G8" s="38"/>
      <c r="H8" s="84"/>
      <c r="I8" s="37"/>
      <c r="L8" s="38"/>
      <c r="N8" s="37"/>
    </row>
    <row r="9" spans="1:24" x14ac:dyDescent="0.3">
      <c r="B9" s="38"/>
      <c r="C9" s="84"/>
      <c r="D9" s="37"/>
      <c r="Q9" s="38"/>
      <c r="S9" s="37"/>
    </row>
    <row r="10" spans="1:24" x14ac:dyDescent="0.3">
      <c r="B10" s="38"/>
      <c r="C10" s="84"/>
      <c r="D10" s="37"/>
    </row>
    <row r="11" spans="1:24" x14ac:dyDescent="0.3">
      <c r="B11" s="38"/>
      <c r="C11" s="84"/>
      <c r="D11" s="37"/>
    </row>
    <row r="12" spans="1:24" x14ac:dyDescent="0.3">
      <c r="B12" s="38"/>
      <c r="C12" s="84"/>
      <c r="D12" s="37"/>
    </row>
    <row r="13" spans="1:24" x14ac:dyDescent="0.3">
      <c r="B13" s="38"/>
      <c r="C13" s="84"/>
      <c r="D13" s="37"/>
    </row>
    <row r="15" spans="1:24" x14ac:dyDescent="0.3">
      <c r="B15" s="76">
        <f>SUM(B2:B14)</f>
        <v>187.84</v>
      </c>
      <c r="G15" s="77">
        <f>SUM(G2:G14)</f>
        <v>0</v>
      </c>
      <c r="L15" s="77">
        <f>SUM(L2:L14)</f>
        <v>0</v>
      </c>
      <c r="Q15" s="77">
        <f>SUM(Q2:Q14)</f>
        <v>0</v>
      </c>
      <c r="V15" s="77">
        <f>SUM(V2:V14)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15" sqref="F15"/>
    </sheetView>
  </sheetViews>
  <sheetFormatPr defaultColWidth="8.6640625" defaultRowHeight="14.4" x14ac:dyDescent="0.3"/>
  <cols>
    <col min="1" max="1" width="26.88671875" style="42" bestFit="1" customWidth="1"/>
    <col min="2" max="2" width="11.5546875" style="42" bestFit="1" customWidth="1"/>
    <col min="3" max="3" width="10.88671875" style="42" bestFit="1" customWidth="1"/>
    <col min="4" max="4" width="14.5546875" style="42" bestFit="1" customWidth="1"/>
    <col min="5" max="5" width="29.88671875" style="42" bestFit="1" customWidth="1"/>
    <col min="6" max="6" width="11.109375" style="42" bestFit="1" customWidth="1"/>
    <col min="7" max="7" width="8.6640625" style="42"/>
    <col min="8" max="8" width="11.44140625" style="42" customWidth="1"/>
    <col min="9" max="9" width="17" style="42" bestFit="1" customWidth="1"/>
    <col min="10" max="10" width="18.21875" style="42" customWidth="1"/>
    <col min="11" max="16384" width="8.6640625" style="42"/>
  </cols>
  <sheetData>
    <row r="1" spans="1:10" s="41" customFormat="1" x14ac:dyDescent="0.3">
      <c r="A1" s="41" t="s">
        <v>57</v>
      </c>
      <c r="B1" s="59" t="s">
        <v>55</v>
      </c>
      <c r="C1" s="41" t="s">
        <v>56</v>
      </c>
      <c r="D1" s="41" t="s">
        <v>58</v>
      </c>
      <c r="E1" s="41" t="s">
        <v>59</v>
      </c>
      <c r="F1" s="41" t="s">
        <v>90</v>
      </c>
      <c r="H1" s="138" t="s">
        <v>119</v>
      </c>
      <c r="I1" s="138"/>
      <c r="J1" s="138"/>
    </row>
    <row r="2" spans="1:10" x14ac:dyDescent="0.3">
      <c r="B2" s="22"/>
      <c r="C2" s="25"/>
      <c r="D2" s="25"/>
      <c r="H2" s="124" t="s">
        <v>120</v>
      </c>
      <c r="I2" s="124">
        <f>I10-J10</f>
        <v>2939.2200000000003</v>
      </c>
      <c r="J2" s="112"/>
    </row>
    <row r="3" spans="1:10" x14ac:dyDescent="0.3">
      <c r="B3" s="22"/>
      <c r="D3" s="25"/>
      <c r="H3" s="41" t="s">
        <v>56</v>
      </c>
      <c r="I3" s="125" t="s">
        <v>121</v>
      </c>
      <c r="J3" s="125" t="s">
        <v>122</v>
      </c>
    </row>
    <row r="4" spans="1:10" x14ac:dyDescent="0.3">
      <c r="B4" s="39"/>
      <c r="D4" s="25"/>
      <c r="H4" s="25">
        <v>43434</v>
      </c>
      <c r="I4" s="112">
        <v>6800</v>
      </c>
      <c r="J4" s="112"/>
    </row>
    <row r="5" spans="1:10" x14ac:dyDescent="0.3">
      <c r="B5" s="22"/>
      <c r="C5" s="25"/>
      <c r="D5" s="25"/>
      <c r="H5" s="25">
        <v>43473</v>
      </c>
      <c r="I5" s="112">
        <v>400</v>
      </c>
      <c r="J5" s="112"/>
    </row>
    <row r="6" spans="1:10" x14ac:dyDescent="0.3">
      <c r="B6" s="22"/>
      <c r="C6" s="25"/>
      <c r="D6" s="25"/>
      <c r="H6" s="25">
        <v>43888</v>
      </c>
      <c r="I6" s="112"/>
      <c r="J6" s="112">
        <v>843.24</v>
      </c>
    </row>
    <row r="7" spans="1:10" x14ac:dyDescent="0.3">
      <c r="B7" s="22"/>
      <c r="C7" s="25"/>
      <c r="D7" s="25"/>
      <c r="I7" s="112"/>
      <c r="J7" s="112">
        <v>3417.54</v>
      </c>
    </row>
    <row r="8" spans="1:10" x14ac:dyDescent="0.3">
      <c r="B8" s="22"/>
      <c r="C8" s="25"/>
      <c r="D8" s="25"/>
      <c r="I8" s="112"/>
      <c r="J8" s="112"/>
    </row>
    <row r="9" spans="1:10" x14ac:dyDescent="0.3">
      <c r="B9" s="22"/>
      <c r="C9" s="25"/>
      <c r="D9" s="25"/>
      <c r="I9" s="112"/>
      <c r="J9" s="112"/>
    </row>
    <row r="10" spans="1:10" x14ac:dyDescent="0.3">
      <c r="B10" s="22"/>
      <c r="C10" s="25"/>
      <c r="D10" s="25"/>
      <c r="I10" s="112">
        <f>SUM(I4:I9)</f>
        <v>7200</v>
      </c>
      <c r="J10" s="112">
        <f>SUM(J4:J9)</f>
        <v>4260.78</v>
      </c>
    </row>
    <row r="11" spans="1:10" x14ac:dyDescent="0.3">
      <c r="B11" s="22"/>
      <c r="C11" s="25"/>
      <c r="D11" s="25"/>
    </row>
    <row r="12" spans="1:10" x14ac:dyDescent="0.3">
      <c r="B12" s="22"/>
      <c r="C12" s="25"/>
      <c r="D12" s="25"/>
    </row>
    <row r="13" spans="1:10" x14ac:dyDescent="0.3">
      <c r="B13" s="39"/>
    </row>
    <row r="14" spans="1:10" x14ac:dyDescent="0.3">
      <c r="A14" s="109" t="s">
        <v>35</v>
      </c>
      <c r="B14" s="39">
        <f>SUM(B2:B13)</f>
        <v>0</v>
      </c>
    </row>
    <row r="15" spans="1:10" x14ac:dyDescent="0.3">
      <c r="B15" s="39"/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2021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2021-02-11T20:39:00Z</dcterms:modified>
</cp:coreProperties>
</file>